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전광판 설계서\4. 발주전\"/>
    </mc:Choice>
  </mc:AlternateContent>
  <bookViews>
    <workbookView xWindow="0" yWindow="0" windowWidth="28800" windowHeight="11265" tabRatio="948"/>
  </bookViews>
  <sheets>
    <sheet name="원가계산서" sheetId="104" r:id="rId1"/>
    <sheet name="총괄내역서" sheetId="101" r:id="rId2"/>
    <sheet name="설계내역표지" sheetId="82" r:id="rId3"/>
    <sheet name="설계내역" sheetId="102" r:id="rId4"/>
    <sheet name="일위대가표지" sheetId="85" r:id="rId5"/>
    <sheet name="제1호표 전광판 신설  및 철거 일위대가" sheetId="94" r:id="rId6"/>
    <sheet name="제2호표 전광판 운영 일위대가" sheetId="95" r:id="rId7"/>
    <sheet name="제3호표 전광판 외함 일위대가 " sheetId="108" r:id="rId8"/>
    <sheet name="제4호표 전광판 구조물 철거 일위대가" sheetId="105" r:id="rId9"/>
    <sheet name="소프트웨어 산출표지 " sheetId="88" r:id="rId10"/>
    <sheet name="SW개발비 산정근거" sheetId="99" r:id="rId11"/>
    <sheet name="수량산출표지 " sheetId="110" r:id="rId12"/>
    <sheet name="수량산출서" sheetId="42" r:id="rId13"/>
    <sheet name="노임단가" sheetId="11" r:id="rId14"/>
    <sheet name="Sheet3" sheetId="111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Fill" localSheetId="10" hidden="1">[1]단가!#REF!</definedName>
    <definedName name="_Fill" localSheetId="3" hidden="1">#REF!</definedName>
    <definedName name="_Fill" localSheetId="11" hidden="1">#REF!</definedName>
    <definedName name="_Fill" localSheetId="0" hidden="1">#REF!</definedName>
    <definedName name="_Fill" localSheetId="7" hidden="1">#REF!</definedName>
    <definedName name="_Fill" localSheetId="8" hidden="1">#REF!</definedName>
    <definedName name="_Fill" localSheetId="1" hidden="1">#REF!</definedName>
    <definedName name="_Fill" hidden="1">#REF!</definedName>
    <definedName name="_xlnm._FilterDatabase" localSheetId="3" hidden="1">#REF!</definedName>
    <definedName name="_xlnm._FilterDatabase" localSheetId="11" hidden="1">#REF!</definedName>
    <definedName name="_xlnm._FilterDatabase" localSheetId="0" hidden="1">#REF!</definedName>
    <definedName name="_xlnm._FilterDatabase" localSheetId="7" hidden="1">#REF!</definedName>
    <definedName name="_xlnm._FilterDatabase" localSheetId="1" hidden="1">#REF!</definedName>
    <definedName name="_xlnm._FilterDatabase" hidden="1">#REF!</definedName>
    <definedName name="_Key1" localSheetId="10" hidden="1">#REF!</definedName>
    <definedName name="_Key1" localSheetId="3" hidden="1">#REF!</definedName>
    <definedName name="_Key1" localSheetId="11" hidden="1">#REF!</definedName>
    <definedName name="_Key1" localSheetId="0" hidden="1">#REF!</definedName>
    <definedName name="_Key1" localSheetId="7" hidden="1">#REF!</definedName>
    <definedName name="_Key1" localSheetId="8" hidden="1">#REF!</definedName>
    <definedName name="_Key1" localSheetId="1" hidden="1">#REF!</definedName>
    <definedName name="_Key1" hidden="1">#REF!</definedName>
    <definedName name="_Key2" localSheetId="10" hidden="1">#REF!</definedName>
    <definedName name="_Key2" localSheetId="3" hidden="1">#REF!</definedName>
    <definedName name="_Key2" localSheetId="11" hidden="1">#REF!</definedName>
    <definedName name="_Key2" localSheetId="0" hidden="1">#REF!</definedName>
    <definedName name="_Key2" localSheetId="7" hidden="1">#REF!</definedName>
    <definedName name="_Key2" localSheetId="8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0" hidden="1">#REF!</definedName>
    <definedName name="_Sort" localSheetId="3" hidden="1">#REF!</definedName>
    <definedName name="_Sort" localSheetId="11" hidden="1">#REF!</definedName>
    <definedName name="_Sort" localSheetId="0" hidden="1">#REF!</definedName>
    <definedName name="_Sort" localSheetId="7" hidden="1">#REF!</definedName>
    <definedName name="_Sort" localSheetId="8" hidden="1">#REF!</definedName>
    <definedName name="_Sort" localSheetId="1" hidden="1">#REF!</definedName>
    <definedName name="_Sort" hidden="1">#REF!</definedName>
    <definedName name="_Sort1" hidden="1">[2]전력변경내역!$A$3:$N$26</definedName>
    <definedName name="aaaaaaaaaa" localSheetId="3" hidden="1">{#N/A,#N/A,FALSE,"운반시간"}</definedName>
    <definedName name="aaaaaaaaaa" localSheetId="0" hidden="1">{#N/A,#N/A,FALSE,"운반시간"}</definedName>
    <definedName name="aaaaaaaaaa" localSheetId="7" hidden="1">{#N/A,#N/A,FALSE,"운반시간"}</definedName>
    <definedName name="aaaaaaaaaa" localSheetId="1" hidden="1">{#N/A,#N/A,FALSE,"운반시간"}</definedName>
    <definedName name="aaaaaaaaaa" hidden="1">{#N/A,#N/A,FALSE,"운반시간"}</definedName>
    <definedName name="anscount" hidden="1">1</definedName>
    <definedName name="ddddd" localSheetId="10" hidden="1">#REF!</definedName>
    <definedName name="ddddd" localSheetId="3" hidden="1">#REF!</definedName>
    <definedName name="ddddd" localSheetId="11" hidden="1">#REF!</definedName>
    <definedName name="ddddd" localSheetId="0" hidden="1">#REF!</definedName>
    <definedName name="ddddd" localSheetId="7" hidden="1">#REF!</definedName>
    <definedName name="ddddd" localSheetId="8" hidden="1">#REF!</definedName>
    <definedName name="ddddd" localSheetId="1" hidden="1">#REF!</definedName>
    <definedName name="ddddd" hidden="1">#REF!</definedName>
    <definedName name="dfsdafas" localSheetId="10" hidden="1">{"'용역비'!$A$4:$C$8"}</definedName>
    <definedName name="dfsdafas" localSheetId="3" hidden="1">{"'용역비'!$A$4:$C$8"}</definedName>
    <definedName name="dfsdafas" localSheetId="0" hidden="1">{"'용역비'!$A$4:$C$8"}</definedName>
    <definedName name="dfsdafas" localSheetId="7" hidden="1">{"'용역비'!$A$4:$C$8"}</definedName>
    <definedName name="dfsdafas" localSheetId="8" hidden="1">{"'용역비'!$A$4:$C$8"}</definedName>
    <definedName name="dfsdafas" localSheetId="1" hidden="1">{"'용역비'!$A$4:$C$8"}</definedName>
    <definedName name="dfsdafas" hidden="1">{"'용역비'!$A$4:$C$8"}</definedName>
    <definedName name="DKFMA" localSheetId="10" hidden="1">{"'용역비'!$A$4:$C$8"}</definedName>
    <definedName name="DKFMA" localSheetId="3" hidden="1">{"'용역비'!$A$4:$C$8"}</definedName>
    <definedName name="DKFMA" localSheetId="0" hidden="1">{"'용역비'!$A$4:$C$8"}</definedName>
    <definedName name="DKFMA" localSheetId="7" hidden="1">{"'용역비'!$A$4:$C$8"}</definedName>
    <definedName name="DKFMA" localSheetId="8" hidden="1">{"'용역비'!$A$4:$C$8"}</definedName>
    <definedName name="DKFMA" localSheetId="1" hidden="1">{"'용역비'!$A$4:$C$8"}</definedName>
    <definedName name="DKFMA" hidden="1">{"'용역비'!$A$4:$C$8"}</definedName>
    <definedName name="dlfdkld" localSheetId="10" hidden="1">{"'용역비'!$A$4:$C$8"}</definedName>
    <definedName name="dlfdkld" localSheetId="3" hidden="1">{"'용역비'!$A$4:$C$8"}</definedName>
    <definedName name="dlfdkld" localSheetId="0" hidden="1">{"'용역비'!$A$4:$C$8"}</definedName>
    <definedName name="dlfdkld" localSheetId="7" hidden="1">{"'용역비'!$A$4:$C$8"}</definedName>
    <definedName name="dlfdkld" localSheetId="8" hidden="1">{"'용역비'!$A$4:$C$8"}</definedName>
    <definedName name="dlfdkld" localSheetId="1" hidden="1">{"'용역비'!$A$4:$C$8"}</definedName>
    <definedName name="dlfdkld" hidden="1">{"'용역비'!$A$4:$C$8"}</definedName>
    <definedName name="dsaf" localSheetId="3" hidden="1">{#N/A,#N/A,FALSE,"조골재"}</definedName>
    <definedName name="dsaf" localSheetId="0" hidden="1">{#N/A,#N/A,FALSE,"조골재"}</definedName>
    <definedName name="dsaf" localSheetId="7" hidden="1">{#N/A,#N/A,FALSE,"조골재"}</definedName>
    <definedName name="dsaf" localSheetId="1" hidden="1">{#N/A,#N/A,FALSE,"조골재"}</definedName>
    <definedName name="dsaf" hidden="1">{#N/A,#N/A,FALSE,"조골재"}</definedName>
    <definedName name="DSF" localSheetId="3" hidden="1">{#N/A,#N/A,FALSE,"골재소요량";#N/A,#N/A,FALSE,"골재소요량"}</definedName>
    <definedName name="DSF" localSheetId="0" hidden="1">{#N/A,#N/A,FALSE,"골재소요량";#N/A,#N/A,FALSE,"골재소요량"}</definedName>
    <definedName name="DSF" localSheetId="7" hidden="1">{#N/A,#N/A,FALSE,"골재소요량";#N/A,#N/A,FALSE,"골재소요량"}</definedName>
    <definedName name="DSF" localSheetId="1" hidden="1">{#N/A,#N/A,FALSE,"골재소요량";#N/A,#N/A,FALSE,"골재소요량"}</definedName>
    <definedName name="DSF" hidden="1">{#N/A,#N/A,FALSE,"골재소요량";#N/A,#N/A,FALSE,"골재소요량"}</definedName>
    <definedName name="eee" localSheetId="3" hidden="1">{#N/A,#N/A,FALSE,"2~8번"}</definedName>
    <definedName name="eee" localSheetId="0" hidden="1">{#N/A,#N/A,FALSE,"2~8번"}</definedName>
    <definedName name="eee" localSheetId="7" hidden="1">{#N/A,#N/A,FALSE,"2~8번"}</definedName>
    <definedName name="eee" localSheetId="1" hidden="1">{#N/A,#N/A,FALSE,"2~8번"}</definedName>
    <definedName name="eee" hidden="1">{#N/A,#N/A,FALSE,"2~8번"}</definedName>
    <definedName name="ER" localSheetId="11" hidden="1">#REF!</definedName>
    <definedName name="ER" hidden="1">#REF!</definedName>
    <definedName name="GUS" localSheetId="10" hidden="1">{#N/A,#N/A,FALSE,"현장 NCR 분석";#N/A,#N/A,FALSE,"현장품질감사";#N/A,#N/A,FALSE,"현장품질감사"}</definedName>
    <definedName name="GUS" localSheetId="3" hidden="1">{#N/A,#N/A,FALSE,"현장 NCR 분석";#N/A,#N/A,FALSE,"현장품질감사";#N/A,#N/A,FALSE,"현장품질감사"}</definedName>
    <definedName name="GUS" localSheetId="0" hidden="1">{#N/A,#N/A,FALSE,"현장 NCR 분석";#N/A,#N/A,FALSE,"현장품질감사";#N/A,#N/A,FALSE,"현장품질감사"}</definedName>
    <definedName name="GUS" localSheetId="7" hidden="1">{#N/A,#N/A,FALSE,"현장 NCR 분석";#N/A,#N/A,FALSE,"현장품질감사";#N/A,#N/A,FALSE,"현장품질감사"}</definedName>
    <definedName name="GUS" localSheetId="8" hidden="1">{#N/A,#N/A,FALSE,"현장 NCR 분석";#N/A,#N/A,FALSE,"현장품질감사";#N/A,#N/A,FALSE,"현장품질감사"}</definedName>
    <definedName name="GUS" localSheetId="1" hidden="1">{#N/A,#N/A,FALSE,"현장 NCR 분석";#N/A,#N/A,FALSE,"현장품질감사";#N/A,#N/A,FALSE,"현장품질감사"}</definedName>
    <definedName name="GUS" hidden="1">{#N/A,#N/A,FALSE,"현장 NCR 분석";#N/A,#N/A,FALSE,"현장품질감사";#N/A,#N/A,FALSE,"현장품질감사"}</definedName>
    <definedName name="HTML_CodePage" hidden="1">949</definedName>
    <definedName name="HTML_Control" localSheetId="10" hidden="1">{"'용역비'!$A$4:$C$8"}</definedName>
    <definedName name="HTML_Control" localSheetId="3" hidden="1">{"'용역비'!$A$4:$C$8"}</definedName>
    <definedName name="HTML_Control" localSheetId="0" hidden="1">{"'용역비'!$A$4:$C$8"}</definedName>
    <definedName name="HTML_Control" localSheetId="7" hidden="1">{"'용역비'!$A$4:$C$8"}</definedName>
    <definedName name="HTML_Control" localSheetId="8" hidden="1">{"'용역비'!$A$4:$C$8"}</definedName>
    <definedName name="HTML_Control" localSheetId="1" hidden="1">{"'용역비'!$A$4:$C$8"}</definedName>
    <definedName name="HTML_Control" hidden="1">{"'용역비'!$A$4:$C$8"}</definedName>
    <definedName name="HTML_Description" hidden="1">""</definedName>
    <definedName name="HTML_Email" hidden="1">""</definedName>
    <definedName name="HTML_Header" hidden="1">"용역비"</definedName>
    <definedName name="HTML_LastUpdate" hidden="1">"99-07-01"</definedName>
    <definedName name="HTML_LineAfter" hidden="1">FALSE</definedName>
    <definedName name="HTML_LineBefore" hidden="1">FALSE</definedName>
    <definedName name="HTML_Name" hidden="1">"전산실"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"전체금액"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JK" localSheetId="10" hidden="1">{#N/A,#N/A,FALSE,"현장 NCR 분석";#N/A,#N/A,FALSE,"현장품질감사";#N/A,#N/A,FALSE,"현장품질감사"}</definedName>
    <definedName name="JK" localSheetId="3" hidden="1">{#N/A,#N/A,FALSE,"현장 NCR 분석";#N/A,#N/A,FALSE,"현장품질감사";#N/A,#N/A,FALSE,"현장품질감사"}</definedName>
    <definedName name="JK" localSheetId="0" hidden="1">{#N/A,#N/A,FALSE,"현장 NCR 분석";#N/A,#N/A,FALSE,"현장품질감사";#N/A,#N/A,FALSE,"현장품질감사"}</definedName>
    <definedName name="JK" localSheetId="7" hidden="1">{#N/A,#N/A,FALSE,"현장 NCR 분석";#N/A,#N/A,FALSE,"현장품질감사";#N/A,#N/A,FALSE,"현장품질감사"}</definedName>
    <definedName name="JK" localSheetId="8" hidden="1">{#N/A,#N/A,FALSE,"현장 NCR 분석";#N/A,#N/A,FALSE,"현장품질감사";#N/A,#N/A,FALSE,"현장품질감사"}</definedName>
    <definedName name="JK" localSheetId="1" hidden="1">{#N/A,#N/A,FALSE,"현장 NCR 분석";#N/A,#N/A,FALSE,"현장품질감사";#N/A,#N/A,FALSE,"현장품질감사"}</definedName>
    <definedName name="JK" hidden="1">{#N/A,#N/A,FALSE,"현장 NCR 분석";#N/A,#N/A,FALSE,"현장품질감사";#N/A,#N/A,FALSE,"현장품질감사"}</definedName>
    <definedName name="ooo" localSheetId="3" hidden="1">'[3]6PILE  (돌출)'!#REF!</definedName>
    <definedName name="ooo" localSheetId="11" hidden="1">'[3]6PILE  (돌출)'!#REF!</definedName>
    <definedName name="ooo" localSheetId="0" hidden="1">'[3]6PILE  (돌출)'!#REF!</definedName>
    <definedName name="ooo" localSheetId="7" hidden="1">'[3]6PILE  (돌출)'!#REF!</definedName>
    <definedName name="ooo" localSheetId="1" hidden="1">'[3]6PILE  (돌출)'!#REF!</definedName>
    <definedName name="ooo" hidden="1">'[3]6PILE  (돌출)'!#REF!</definedName>
    <definedName name="_xlnm.Print_Area" localSheetId="10">'SW개발비 산정근거'!$A$1:$R$48</definedName>
    <definedName name="_xlnm.Print_Area" localSheetId="3">설계내역!$A$1:$L$61</definedName>
    <definedName name="_xlnm.Print_Area" localSheetId="12">수량산출서!$A$1:$I$38</definedName>
    <definedName name="_xlnm.Print_Area" localSheetId="0">원가계산서!$A$1:$F$26</definedName>
    <definedName name="_xlnm.Print_Area" localSheetId="5">'제1호표 전광판 신설  및 철거 일위대가'!$A$1:$M$20</definedName>
    <definedName name="_xlnm.Print_Area" localSheetId="6">'제2호표 전광판 운영 일위대가'!$A$1:$Q$20</definedName>
    <definedName name="_xlnm.Print_Area" localSheetId="8">'제4호표 전광판 구조물 철거 일위대가'!$A$1:$L$16</definedName>
    <definedName name="_xlnm.Print_Area" localSheetId="1">총괄내역서!$A$1:$L$19</definedName>
    <definedName name="_xlnm.Print_Titles" localSheetId="12">수량산출서!$1:$3</definedName>
    <definedName name="_xlnm.Print_Titles" localSheetId="8">'제4호표 전광판 구조물 철거 일위대가'!$6:$7</definedName>
    <definedName name="Q3WEE" localSheetId="3" hidden="1">{#N/A,#N/A,FALSE,"조골재"}</definedName>
    <definedName name="Q3WEE" localSheetId="0" hidden="1">{#N/A,#N/A,FALSE,"조골재"}</definedName>
    <definedName name="Q3WEE" localSheetId="7" hidden="1">{#N/A,#N/A,FALSE,"조골재"}</definedName>
    <definedName name="Q3WEE" localSheetId="1" hidden="1">{#N/A,#N/A,FALSE,"조골재"}</definedName>
    <definedName name="Q3WEE" hidden="1">{#N/A,#N/A,FALSE,"조골재"}</definedName>
    <definedName name="SDS" localSheetId="3" hidden="1">{#N/A,#N/A,FALSE,"2~8번"}</definedName>
    <definedName name="SDS" localSheetId="0" hidden="1">{#N/A,#N/A,FALSE,"2~8번"}</definedName>
    <definedName name="SDS" localSheetId="7" hidden="1">{#N/A,#N/A,FALSE,"2~8번"}</definedName>
    <definedName name="SDS" localSheetId="1" hidden="1">{#N/A,#N/A,FALSE,"2~8번"}</definedName>
    <definedName name="SDS" hidden="1">{#N/A,#N/A,FALSE,"2~8번"}</definedName>
    <definedName name="wer" localSheetId="3" hidden="1">{#N/A,#N/A,FALSE,"골재소요량";#N/A,#N/A,FALSE,"골재소요량"}</definedName>
    <definedName name="wer" localSheetId="0" hidden="1">{#N/A,#N/A,FALSE,"골재소요량";#N/A,#N/A,FALSE,"골재소요량"}</definedName>
    <definedName name="wer" localSheetId="7" hidden="1">{#N/A,#N/A,FALSE,"골재소요량";#N/A,#N/A,FALSE,"골재소요량"}</definedName>
    <definedName name="wer" localSheetId="1" hidden="1">{#N/A,#N/A,FALSE,"골재소요량";#N/A,#N/A,FALSE,"골재소요량"}</definedName>
    <definedName name="wer" hidden="1">{#N/A,#N/A,FALSE,"골재소요량";#N/A,#N/A,FALSE,"골재소요량"}</definedName>
    <definedName name="wrn.2번." localSheetId="3" hidden="1">{#N/A,#N/A,FALSE,"2~8번"}</definedName>
    <definedName name="wrn.2번." localSheetId="0" hidden="1">{#N/A,#N/A,FALSE,"2~8번"}</definedName>
    <definedName name="wrn.2번." localSheetId="7" hidden="1">{#N/A,#N/A,FALSE,"2~8번"}</definedName>
    <definedName name="wrn.2번." localSheetId="1" hidden="1">{#N/A,#N/A,FALSE,"2~8번"}</definedName>
    <definedName name="wrn.2번." hidden="1">{#N/A,#N/A,FALSE,"2~8번"}</definedName>
    <definedName name="wrn.골재소요량." localSheetId="3" hidden="1">{#N/A,#N/A,FALSE,"골재소요량";#N/A,#N/A,FALSE,"골재소요량"}</definedName>
    <definedName name="wrn.골재소요량." localSheetId="0" hidden="1">{#N/A,#N/A,FALSE,"골재소요량";#N/A,#N/A,FALSE,"골재소요량"}</definedName>
    <definedName name="wrn.골재소요량." localSheetId="7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단가표지." localSheetId="3" hidden="1">{#N/A,#N/A,FALSE,"단가표지"}</definedName>
    <definedName name="wrn.단가표지." localSheetId="0" hidden="1">{#N/A,#N/A,FALSE,"단가표지"}</definedName>
    <definedName name="wrn.단가표지." localSheetId="7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봉양도서." localSheetId="10" hidden="1">{#N/A,#N/A,FALSE," 봉양도서"}</definedName>
    <definedName name="wrn.봉양도서." localSheetId="3" hidden="1">{#N/A,#N/A,FALSE," 봉양도서"}</definedName>
    <definedName name="wrn.봉양도서." localSheetId="0" hidden="1">{#N/A,#N/A,FALSE," 봉양도서"}</definedName>
    <definedName name="wrn.봉양도서." localSheetId="7" hidden="1">{#N/A,#N/A,FALSE," 봉양도서"}</definedName>
    <definedName name="wrn.봉양도서." localSheetId="8" hidden="1">{#N/A,#N/A,FALSE," 봉양도서"}</definedName>
    <definedName name="wrn.봉양도서." localSheetId="1" hidden="1">{#N/A,#N/A,FALSE," 봉양도서"}</definedName>
    <definedName name="wrn.봉양도서." hidden="1">{#N/A,#N/A,FALSE," 봉양도서"}</definedName>
    <definedName name="wrn.운반시간." localSheetId="3" hidden="1">{#N/A,#N/A,FALSE,"운반시간"}</definedName>
    <definedName name="wrn.운반시간." localSheetId="0" hidden="1">{#N/A,#N/A,FALSE,"운반시간"}</definedName>
    <definedName name="wrn.운반시간." localSheetId="7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조골재." localSheetId="3" hidden="1">{#N/A,#N/A,FALSE,"조골재"}</definedName>
    <definedName name="wrn.조골재." localSheetId="0" hidden="1">{#N/A,#N/A,FALSE,"조골재"}</definedName>
    <definedName name="wrn.조골재." localSheetId="7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표지목차." localSheetId="3" hidden="1">{#N/A,#N/A,FALSE,"표지목차"}</definedName>
    <definedName name="wrn.표지목차." localSheetId="0" hidden="1">{#N/A,#N/A,FALSE,"표지목차"}</definedName>
    <definedName name="wrn.표지목차." localSheetId="7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현장._.NCR._.분석." localSheetId="10" hidden="1">{#N/A,#N/A,FALSE,"현장 NCR 분석";#N/A,#N/A,FALSE,"현장품질감사";#N/A,#N/A,FALSE,"현장품질감사"}</definedName>
    <definedName name="wrn.현장._.NCR._.분석." localSheetId="3" hidden="1">{#N/A,#N/A,FALSE,"현장 NCR 분석";#N/A,#N/A,FALSE,"현장품질감사";#N/A,#N/A,FALSE,"현장품질감사"}</definedName>
    <definedName name="wrn.현장._.NCR._.분석." localSheetId="0" hidden="1">{#N/A,#N/A,FALSE,"현장 NCR 분석";#N/A,#N/A,FALSE,"현장품질감사";#N/A,#N/A,FALSE,"현장품질감사"}</definedName>
    <definedName name="wrn.현장._.NCR._.분석." localSheetId="7" hidden="1">{#N/A,#N/A,FALSE,"현장 NCR 분석";#N/A,#N/A,FALSE,"현장품질감사";#N/A,#N/A,FALSE,"현장품질감사"}</definedName>
    <definedName name="wrn.현장._.NCR._.분석." localSheetId="8" hidden="1">{#N/A,#N/A,FALSE,"현장 NCR 분석";#N/A,#N/A,FALSE,"현장품질감사";#N/A,#N/A,FALSE,"현장품질감사"}</definedName>
    <definedName name="wrn.현장._.NCR._.분석." localSheetId="1" hidden="1">{#N/A,#N/A,FALSE,"현장 NCR 분석";#N/A,#N/A,FALSE,"현장품질감사";#N/A,#N/A,FALSE,"현장품질감사"}</definedName>
    <definedName name="wrn.현장._.NCR._.분석." hidden="1">{#N/A,#N/A,FALSE,"현장 NCR 분석";#N/A,#N/A,FALSE,"현장품질감사";#N/A,#N/A,FALSE,"현장품질감사"}</definedName>
    <definedName name="wrn.혼합골재." localSheetId="3" hidden="1">{#N/A,#N/A,FALSE,"혼합골재"}</definedName>
    <definedName name="wrn.혼합골재." localSheetId="0" hidden="1">{#N/A,#N/A,FALSE,"혼합골재"}</definedName>
    <definedName name="wrn.혼합골재." localSheetId="7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ㄱ도ㅓ가ㅣ" localSheetId="10" hidden="1">{"'용역비'!$A$4:$C$8"}</definedName>
    <definedName name="ㄱ도ㅓ가ㅣ" localSheetId="3" hidden="1">{"'용역비'!$A$4:$C$8"}</definedName>
    <definedName name="ㄱ도ㅓ가ㅣ" localSheetId="0" hidden="1">{"'용역비'!$A$4:$C$8"}</definedName>
    <definedName name="ㄱ도ㅓ가ㅣ" localSheetId="7" hidden="1">{"'용역비'!$A$4:$C$8"}</definedName>
    <definedName name="ㄱ도ㅓ가ㅣ" localSheetId="8" hidden="1">{"'용역비'!$A$4:$C$8"}</definedName>
    <definedName name="ㄱ도ㅓ가ㅣ" localSheetId="1" hidden="1">{"'용역비'!$A$4:$C$8"}</definedName>
    <definedName name="ㄱ도ㅓ가ㅣ" hidden="1">{"'용역비'!$A$4:$C$8"}</definedName>
    <definedName name="경유">'[4]단가 및 재료비'!$U$33</definedName>
    <definedName name="공사노임" localSheetId="10" hidden="1">{"'용역비'!$A$4:$C$8"}</definedName>
    <definedName name="공사노임" localSheetId="3" hidden="1">{"'용역비'!$A$4:$C$8"}</definedName>
    <definedName name="공사노임" localSheetId="0" hidden="1">{"'용역비'!$A$4:$C$8"}</definedName>
    <definedName name="공사노임" localSheetId="7" hidden="1">{"'용역비'!$A$4:$C$8"}</definedName>
    <definedName name="공사노임" localSheetId="8" hidden="1">{"'용역비'!$A$4:$C$8"}</definedName>
    <definedName name="공사노임" localSheetId="1" hidden="1">{"'용역비'!$A$4:$C$8"}</definedName>
    <definedName name="공사노임" hidden="1">{"'용역비'!$A$4:$C$8"}</definedName>
    <definedName name="공정표" localSheetId="10" hidden="1">{#N/A,#N/A,FALSE,"현장 NCR 분석";#N/A,#N/A,FALSE,"현장품질감사";#N/A,#N/A,FALSE,"현장품질감사"}</definedName>
    <definedName name="공정표" localSheetId="3" hidden="1">{#N/A,#N/A,FALSE,"현장 NCR 분석";#N/A,#N/A,FALSE,"현장품질감사";#N/A,#N/A,FALSE,"현장품질감사"}</definedName>
    <definedName name="공정표" localSheetId="0" hidden="1">{#N/A,#N/A,FALSE,"현장 NCR 분석";#N/A,#N/A,FALSE,"현장품질감사";#N/A,#N/A,FALSE,"현장품질감사"}</definedName>
    <definedName name="공정표" localSheetId="7" hidden="1">{#N/A,#N/A,FALSE,"현장 NCR 분석";#N/A,#N/A,FALSE,"현장품질감사";#N/A,#N/A,FALSE,"현장품질감사"}</definedName>
    <definedName name="공정표" localSheetId="8" hidden="1">{#N/A,#N/A,FALSE,"현장 NCR 분석";#N/A,#N/A,FALSE,"현장품질감사";#N/A,#N/A,FALSE,"현장품질감사"}</definedName>
    <definedName name="공정표" localSheetId="1" hidden="1">{#N/A,#N/A,FALSE,"현장 NCR 분석";#N/A,#N/A,FALSE,"현장품질감사";#N/A,#N/A,FALSE,"현장품질감사"}</definedName>
    <definedName name="공정표" hidden="1">{#N/A,#N/A,FALSE,"현장 NCR 분석";#N/A,#N/A,FALSE,"현장품질감사";#N/A,#N/A,FALSE,"현장품질감사"}</definedName>
    <definedName name="ㄳㄳㄳㄳ" localSheetId="10" hidden="1">{"'용역비'!$A$4:$C$8"}</definedName>
    <definedName name="ㄳㄳㄳㄳ" localSheetId="3" hidden="1">{"'용역비'!$A$4:$C$8"}</definedName>
    <definedName name="ㄳㄳㄳㄳ" localSheetId="0" hidden="1">{"'용역비'!$A$4:$C$8"}</definedName>
    <definedName name="ㄳㄳㄳㄳ" localSheetId="7" hidden="1">{"'용역비'!$A$4:$C$8"}</definedName>
    <definedName name="ㄳㄳㄳㄳ" localSheetId="8" hidden="1">{"'용역비'!$A$4:$C$8"}</definedName>
    <definedName name="ㄳㄳㄳㄳ" localSheetId="1" hidden="1">{"'용역비'!$A$4:$C$8"}</definedName>
    <definedName name="ㄳㄳㄳㄳ" hidden="1">{"'용역비'!$A$4:$C$8"}</definedName>
    <definedName name="ㄴㄴㄴ" localSheetId="3" hidden="1">{#N/A,#N/A,FALSE,"골재소요량";#N/A,#N/A,FALSE,"골재소요량"}</definedName>
    <definedName name="ㄴㄴㄴ" localSheetId="0" hidden="1">{#N/A,#N/A,FALSE,"골재소요량";#N/A,#N/A,FALSE,"골재소요량"}</definedName>
    <definedName name="ㄴㄴㄴ" localSheetId="7" hidden="1">{#N/A,#N/A,FALSE,"골재소요량";#N/A,#N/A,FALSE,"골재소요량"}</definedName>
    <definedName name="ㄴㄴㄴ" localSheetId="1" hidden="1">{#N/A,#N/A,FALSE,"골재소요량";#N/A,#N/A,FALSE,"골재소요량"}</definedName>
    <definedName name="ㄴㄴㄴ" hidden="1">{#N/A,#N/A,FALSE,"골재소요량";#N/A,#N/A,FALSE,"골재소요량"}</definedName>
    <definedName name="나134" localSheetId="10" hidden="1">{"'용역비'!$A$4:$C$8"}</definedName>
    <definedName name="나134" localSheetId="3" hidden="1">{"'용역비'!$A$4:$C$8"}</definedName>
    <definedName name="나134" localSheetId="0" hidden="1">{"'용역비'!$A$4:$C$8"}</definedName>
    <definedName name="나134" localSheetId="7" hidden="1">{"'용역비'!$A$4:$C$8"}</definedName>
    <definedName name="나134" localSheetId="8" hidden="1">{"'용역비'!$A$4:$C$8"}</definedName>
    <definedName name="나134" localSheetId="1" hidden="1">{"'용역비'!$A$4:$C$8"}</definedName>
    <definedName name="나134" hidden="1">{"'용역비'!$A$4:$C$8"}</definedName>
    <definedName name="노임산출" localSheetId="10" hidden="1">{"'용역비'!$A$4:$C$8"}</definedName>
    <definedName name="노임산출" localSheetId="3" hidden="1">{"'용역비'!$A$4:$C$8"}</definedName>
    <definedName name="노임산출" localSheetId="0" hidden="1">{"'용역비'!$A$4:$C$8"}</definedName>
    <definedName name="노임산출" localSheetId="7" hidden="1">{"'용역비'!$A$4:$C$8"}</definedName>
    <definedName name="노임산출" localSheetId="8" hidden="1">{"'용역비'!$A$4:$C$8"}</definedName>
    <definedName name="노임산출" localSheetId="1" hidden="1">{"'용역비'!$A$4:$C$8"}</definedName>
    <definedName name="노임산출" hidden="1">{"'용역비'!$A$4:$C$8"}</definedName>
    <definedName name="ㄷㅈㄷㅈ" localSheetId="10" hidden="1">{"'용역비'!$A$4:$C$8"}</definedName>
    <definedName name="ㄷㅈㄷㅈ" localSheetId="3" hidden="1">{"'용역비'!$A$4:$C$8"}</definedName>
    <definedName name="ㄷㅈㄷㅈ" localSheetId="0" hidden="1">{"'용역비'!$A$4:$C$8"}</definedName>
    <definedName name="ㄷㅈㄷㅈ" localSheetId="7" hidden="1">{"'용역비'!$A$4:$C$8"}</definedName>
    <definedName name="ㄷㅈㄷㅈ" localSheetId="8" hidden="1">{"'용역비'!$A$4:$C$8"}</definedName>
    <definedName name="ㄷㅈㄷㅈ" localSheetId="1" hidden="1">{"'용역비'!$A$4:$C$8"}</definedName>
    <definedName name="ㄷㅈㄷㅈ" hidden="1">{"'용역비'!$A$4:$C$8"}</definedName>
    <definedName name="단가조사" localSheetId="10" hidden="1">{"'용역비'!$A$4:$C$8"}</definedName>
    <definedName name="단가조사" localSheetId="3" hidden="1">{"'용역비'!$A$4:$C$8"}</definedName>
    <definedName name="단가조사" localSheetId="0" hidden="1">{"'용역비'!$A$4:$C$8"}</definedName>
    <definedName name="단가조사" localSheetId="7" hidden="1">{"'용역비'!$A$4:$C$8"}</definedName>
    <definedName name="단가조사" localSheetId="8" hidden="1">{"'용역비'!$A$4:$C$8"}</definedName>
    <definedName name="단가조사" localSheetId="1" hidden="1">{"'용역비'!$A$4:$C$8"}</definedName>
    <definedName name="단가조사" hidden="1">{"'용역비'!$A$4:$C$8"}</definedName>
    <definedName name="단다" localSheetId="10" hidden="1">{"'용역비'!$A$4:$C$8"}</definedName>
    <definedName name="단다" localSheetId="3" hidden="1">{"'용역비'!$A$4:$C$8"}</definedName>
    <definedName name="단다" localSheetId="0" hidden="1">{"'용역비'!$A$4:$C$8"}</definedName>
    <definedName name="단다" localSheetId="7" hidden="1">{"'용역비'!$A$4:$C$8"}</definedName>
    <definedName name="단다" localSheetId="8" hidden="1">{"'용역비'!$A$4:$C$8"}</definedName>
    <definedName name="단다" localSheetId="1" hidden="1">{"'용역비'!$A$4:$C$8"}</definedName>
    <definedName name="단다" hidden="1">{"'용역비'!$A$4:$C$8"}</definedName>
    <definedName name="단아" localSheetId="10" hidden="1">{"'용역비'!$A$4:$C$8"}</definedName>
    <definedName name="단아" localSheetId="3" hidden="1">{"'용역비'!$A$4:$C$8"}</definedName>
    <definedName name="단아" localSheetId="0" hidden="1">{"'용역비'!$A$4:$C$8"}</definedName>
    <definedName name="단아" localSheetId="7" hidden="1">{"'용역비'!$A$4:$C$8"}</definedName>
    <definedName name="단아" localSheetId="8" hidden="1">{"'용역비'!$A$4:$C$8"}</definedName>
    <definedName name="단아" localSheetId="1" hidden="1">{"'용역비'!$A$4:$C$8"}</definedName>
    <definedName name="단아" hidden="1">{"'용역비'!$A$4:$C$8"}</definedName>
    <definedName name="동호" localSheetId="10" hidden="1">{"'용역비'!$A$4:$C$8"}</definedName>
    <definedName name="동호" localSheetId="3" hidden="1">{"'용역비'!$A$4:$C$8"}</definedName>
    <definedName name="동호" localSheetId="0" hidden="1">{"'용역비'!$A$4:$C$8"}</definedName>
    <definedName name="동호" localSheetId="7" hidden="1">{"'용역비'!$A$4:$C$8"}</definedName>
    <definedName name="동호" localSheetId="8" hidden="1">{"'용역비'!$A$4:$C$8"}</definedName>
    <definedName name="동호" localSheetId="1" hidden="1">{"'용역비'!$A$4:$C$8"}</definedName>
    <definedName name="동호" hidden="1">{"'용역비'!$A$4:$C$8"}</definedName>
    <definedName name="ㄹㄹㄹ" localSheetId="10" hidden="1">#REF!</definedName>
    <definedName name="ㄹㄹㄹ" localSheetId="3" hidden="1">#REF!</definedName>
    <definedName name="ㄹㄹㄹ" localSheetId="11" hidden="1">#REF!</definedName>
    <definedName name="ㄹㄹㄹ" localSheetId="0" hidden="1">#REF!</definedName>
    <definedName name="ㄹㄹㄹ" localSheetId="7" hidden="1">#REF!</definedName>
    <definedName name="ㄹㄹㄹ" localSheetId="8" hidden="1">#REF!</definedName>
    <definedName name="ㄹㄹㄹ" localSheetId="1" hidden="1">#REF!</definedName>
    <definedName name="ㄹㄹㄹ" hidden="1">#REF!</definedName>
    <definedName name="ㄹㅇㄹ" localSheetId="10" hidden="1">{"'용역비'!$A$4:$C$8"}</definedName>
    <definedName name="ㄹㅇㄹ" localSheetId="3" hidden="1">{"'용역비'!$A$4:$C$8"}</definedName>
    <definedName name="ㄹㅇㄹ" localSheetId="0" hidden="1">{"'용역비'!$A$4:$C$8"}</definedName>
    <definedName name="ㄹㅇㄹ" localSheetId="7" hidden="1">{"'용역비'!$A$4:$C$8"}</definedName>
    <definedName name="ㄹㅇㄹ" localSheetId="8" hidden="1">{"'용역비'!$A$4:$C$8"}</definedName>
    <definedName name="ㄹㅇㄹ" localSheetId="1" hidden="1">{"'용역비'!$A$4:$C$8"}</definedName>
    <definedName name="ㄹㅇㄹ" hidden="1">{"'용역비'!$A$4:$C$8"}</definedName>
    <definedName name="ㅁㄴ" localSheetId="3" hidden="1">{#N/A,#N/A,FALSE,"2~8번"}</definedName>
    <definedName name="ㅁㄴ" localSheetId="0" hidden="1">{#N/A,#N/A,FALSE,"2~8번"}</definedName>
    <definedName name="ㅁㄴ" localSheetId="7" hidden="1">{#N/A,#N/A,FALSE,"2~8번"}</definedName>
    <definedName name="ㅁㄴ" localSheetId="1" hidden="1">{#N/A,#N/A,FALSE,"2~8번"}</definedName>
    <definedName name="ㅁㄴ" hidden="1">{#N/A,#N/A,FALSE,"2~8번"}</definedName>
    <definedName name="ㅁㄴㅇ" localSheetId="3" hidden="1">{#N/A,#N/A,FALSE,"운반시간"}</definedName>
    <definedName name="ㅁㄴㅇ" localSheetId="0" hidden="1">{#N/A,#N/A,FALSE,"운반시간"}</definedName>
    <definedName name="ㅁㄴㅇ" localSheetId="7" hidden="1">{#N/A,#N/A,FALSE,"운반시간"}</definedName>
    <definedName name="ㅁㄴㅇ" localSheetId="1" hidden="1">{#N/A,#N/A,FALSE,"운반시간"}</definedName>
    <definedName name="ㅁㄴㅇ" hidden="1">{#N/A,#N/A,FALSE,"운반시간"}</definedName>
    <definedName name="ㅁㄴㅇㅁㄴㅇ" localSheetId="10" hidden="1">#REF!</definedName>
    <definedName name="ㅁㄴㅇㅁㄴㅇ" localSheetId="3" hidden="1">#REF!</definedName>
    <definedName name="ㅁㄴㅇㅁㄴㅇ" localSheetId="11" hidden="1">#REF!</definedName>
    <definedName name="ㅁㄴㅇㅁㄴㅇ" localSheetId="0" hidden="1">#REF!</definedName>
    <definedName name="ㅁㄴㅇㅁㄴㅇ" localSheetId="7" hidden="1">#REF!</definedName>
    <definedName name="ㅁㄴㅇㅁㄴㅇ" localSheetId="8" hidden="1">#REF!</definedName>
    <definedName name="ㅁㄴㅇㅁㄴㅇ" localSheetId="1" hidden="1">#REF!</definedName>
    <definedName name="ㅁㄴㅇㅁㄴㅇ" hidden="1">#REF!</definedName>
    <definedName name="물량" localSheetId="10" hidden="1">{"'용역비'!$A$4:$C$8"}</definedName>
    <definedName name="물량" localSheetId="3" hidden="1">{"'용역비'!$A$4:$C$8"}</definedName>
    <definedName name="물량" localSheetId="0" hidden="1">{"'용역비'!$A$4:$C$8"}</definedName>
    <definedName name="물량" localSheetId="7" hidden="1">{"'용역비'!$A$4:$C$8"}</definedName>
    <definedName name="물량" localSheetId="8" hidden="1">{"'용역비'!$A$4:$C$8"}</definedName>
    <definedName name="물량" localSheetId="1" hidden="1">{"'용역비'!$A$4:$C$8"}</definedName>
    <definedName name="물량" hidden="1">{"'용역비'!$A$4:$C$8"}</definedName>
    <definedName name="ㅂㅂㅂ" localSheetId="10" hidden="1">{"'용역비'!$A$4:$C$8"}</definedName>
    <definedName name="ㅂㅂㅂ" localSheetId="3" hidden="1">{"'용역비'!$A$4:$C$8"}</definedName>
    <definedName name="ㅂㅂㅂ" localSheetId="0" hidden="1">{"'용역비'!$A$4:$C$8"}</definedName>
    <definedName name="ㅂㅂㅂ" localSheetId="7" hidden="1">{"'용역비'!$A$4:$C$8"}</definedName>
    <definedName name="ㅂㅂㅂ" localSheetId="8" hidden="1">{"'용역비'!$A$4:$C$8"}</definedName>
    <definedName name="ㅂㅂㅂ" localSheetId="1" hidden="1">{"'용역비'!$A$4:$C$8"}</definedName>
    <definedName name="ㅂㅂㅂ" hidden="1">{"'용역비'!$A$4:$C$8"}</definedName>
    <definedName name="부" localSheetId="10" hidden="1">{#N/A,#N/A,FALSE,"현장 NCR 분석";#N/A,#N/A,FALSE,"현장품질감사";#N/A,#N/A,FALSE,"현장품질감사"}</definedName>
    <definedName name="부" localSheetId="3" hidden="1">{#N/A,#N/A,FALSE,"현장 NCR 분석";#N/A,#N/A,FALSE,"현장품질감사";#N/A,#N/A,FALSE,"현장품질감사"}</definedName>
    <definedName name="부" localSheetId="0" hidden="1">{#N/A,#N/A,FALSE,"현장 NCR 분석";#N/A,#N/A,FALSE,"현장품질감사";#N/A,#N/A,FALSE,"현장품질감사"}</definedName>
    <definedName name="부" localSheetId="7" hidden="1">{#N/A,#N/A,FALSE,"현장 NCR 분석";#N/A,#N/A,FALSE,"현장품질감사";#N/A,#N/A,FALSE,"현장품질감사"}</definedName>
    <definedName name="부" localSheetId="8" hidden="1">{#N/A,#N/A,FALSE,"현장 NCR 분석";#N/A,#N/A,FALSE,"현장품질감사";#N/A,#N/A,FALSE,"현장품질감사"}</definedName>
    <definedName name="부" localSheetId="1" hidden="1">{#N/A,#N/A,FALSE,"현장 NCR 분석";#N/A,#N/A,FALSE,"현장품질감사";#N/A,#N/A,FALSE,"현장품질감사"}</definedName>
    <definedName name="부" hidden="1">{#N/A,#N/A,FALSE,"현장 NCR 분석";#N/A,#N/A,FALSE,"현장품질감사";#N/A,#N/A,FALSE,"현장품질감사"}</definedName>
    <definedName name="부손익" localSheetId="10" hidden="1">{#N/A,#N/A,FALSE,"현장 NCR 분석";#N/A,#N/A,FALSE,"현장품질감사";#N/A,#N/A,FALSE,"현장품질감사"}</definedName>
    <definedName name="부손익" localSheetId="3" hidden="1">{#N/A,#N/A,FALSE,"현장 NCR 분석";#N/A,#N/A,FALSE,"현장품질감사";#N/A,#N/A,FALSE,"현장품질감사"}</definedName>
    <definedName name="부손익" localSheetId="0" hidden="1">{#N/A,#N/A,FALSE,"현장 NCR 분석";#N/A,#N/A,FALSE,"현장품질감사";#N/A,#N/A,FALSE,"현장품질감사"}</definedName>
    <definedName name="부손익" localSheetId="7" hidden="1">{#N/A,#N/A,FALSE,"현장 NCR 분석";#N/A,#N/A,FALSE,"현장품질감사";#N/A,#N/A,FALSE,"현장품질감사"}</definedName>
    <definedName name="부손익" localSheetId="8" hidden="1">{#N/A,#N/A,FALSE,"현장 NCR 분석";#N/A,#N/A,FALSE,"현장품질감사";#N/A,#N/A,FALSE,"현장품질감사"}</definedName>
    <definedName name="부손익" localSheetId="1" hidden="1">{#N/A,#N/A,FALSE,"현장 NCR 분석";#N/A,#N/A,FALSE,"현장품질감사";#N/A,#N/A,FALSE,"현장품질감사"}</definedName>
    <definedName name="부손익" hidden="1">{#N/A,#N/A,FALSE,"현장 NCR 분석";#N/A,#N/A,FALSE,"현장품질감사";#N/A,#N/A,FALSE,"현장품질감사"}</definedName>
    <definedName name="분류" localSheetId="10" hidden="1">{"'용역비'!$A$4:$C$8"}</definedName>
    <definedName name="분류" localSheetId="3" hidden="1">{"'용역비'!$A$4:$C$8"}</definedName>
    <definedName name="분류" localSheetId="0" hidden="1">{"'용역비'!$A$4:$C$8"}</definedName>
    <definedName name="분류" localSheetId="7" hidden="1">{"'용역비'!$A$4:$C$8"}</definedName>
    <definedName name="분류" localSheetId="8" hidden="1">{"'용역비'!$A$4:$C$8"}</definedName>
    <definedName name="분류" localSheetId="1" hidden="1">{"'용역비'!$A$4:$C$8"}</definedName>
    <definedName name="분류" hidden="1">{"'용역비'!$A$4:$C$8"}</definedName>
    <definedName name="ㅅㄱㅈㄷㄳ" localSheetId="10" hidden="1">{"'용역비'!$A$4:$C$8"}</definedName>
    <definedName name="ㅅㄱㅈㄷㄳ" localSheetId="3" hidden="1">{"'용역비'!$A$4:$C$8"}</definedName>
    <definedName name="ㅅㄱㅈㄷㄳ" localSheetId="0" hidden="1">{"'용역비'!$A$4:$C$8"}</definedName>
    <definedName name="ㅅㄱㅈㄷㄳ" localSheetId="7" hidden="1">{"'용역비'!$A$4:$C$8"}</definedName>
    <definedName name="ㅅㄱㅈㄷㄳ" localSheetId="8" hidden="1">{"'용역비'!$A$4:$C$8"}</definedName>
    <definedName name="ㅅㄱㅈㄷㄳ" localSheetId="1" hidden="1">{"'용역비'!$A$4:$C$8"}</definedName>
    <definedName name="ㅅㄱㅈㄷㄳ" hidden="1">{"'용역비'!$A$4:$C$8"}</definedName>
    <definedName name="산출" localSheetId="10" hidden="1">{"'용역비'!$A$4:$C$8"}</definedName>
    <definedName name="산출" localSheetId="3" hidden="1">{"'용역비'!$A$4:$C$8"}</definedName>
    <definedName name="산출" localSheetId="0" hidden="1">{"'용역비'!$A$4:$C$8"}</definedName>
    <definedName name="산출" localSheetId="7" hidden="1">{"'용역비'!$A$4:$C$8"}</definedName>
    <definedName name="산출" localSheetId="8" hidden="1">{"'용역비'!$A$4:$C$8"}</definedName>
    <definedName name="산출" localSheetId="1" hidden="1">{"'용역비'!$A$4:$C$8"}</definedName>
    <definedName name="산출" hidden="1">{"'용역비'!$A$4:$C$8"}</definedName>
    <definedName name="산출근거" localSheetId="10" hidden="1">{"'용역비'!$A$4:$C$8"}</definedName>
    <definedName name="산출근거" localSheetId="3" hidden="1">{"'용역비'!$A$4:$C$8"}</definedName>
    <definedName name="산출근거" localSheetId="0" hidden="1">{"'용역비'!$A$4:$C$8"}</definedName>
    <definedName name="산출근거" localSheetId="7" hidden="1">{"'용역비'!$A$4:$C$8"}</definedName>
    <definedName name="산출근거" localSheetId="8" hidden="1">{"'용역비'!$A$4:$C$8"}</definedName>
    <definedName name="산출근거" localSheetId="1" hidden="1">{"'용역비'!$A$4:$C$8"}</definedName>
    <definedName name="산출근거" hidden="1">{"'용역비'!$A$4:$C$8"}</definedName>
    <definedName name="운전사기계">'[4]단가 및 재료비'!$AG$10</definedName>
    <definedName name="원가1" localSheetId="10" hidden="1">{#N/A,#N/A,FALSE,"현장 NCR 분석";#N/A,#N/A,FALSE,"현장품질감사";#N/A,#N/A,FALSE,"현장품질감사"}</definedName>
    <definedName name="원가1" localSheetId="3" hidden="1">{#N/A,#N/A,FALSE,"현장 NCR 분석";#N/A,#N/A,FALSE,"현장품질감사";#N/A,#N/A,FALSE,"현장품질감사"}</definedName>
    <definedName name="원가1" localSheetId="0" hidden="1">{#N/A,#N/A,FALSE,"현장 NCR 분석";#N/A,#N/A,FALSE,"현장품질감사";#N/A,#N/A,FALSE,"현장품질감사"}</definedName>
    <definedName name="원가1" localSheetId="7" hidden="1">{#N/A,#N/A,FALSE,"현장 NCR 분석";#N/A,#N/A,FALSE,"현장품질감사";#N/A,#N/A,FALSE,"현장품질감사"}</definedName>
    <definedName name="원가1" localSheetId="8" hidden="1">{#N/A,#N/A,FALSE,"현장 NCR 분석";#N/A,#N/A,FALSE,"현장품질감사";#N/A,#N/A,FALSE,"현장품질감사"}</definedName>
    <definedName name="원가1" localSheetId="1" hidden="1">{#N/A,#N/A,FALSE,"현장 NCR 분석";#N/A,#N/A,FALSE,"현장품질감사";#N/A,#N/A,FALSE,"현장품질감사"}</definedName>
    <definedName name="원가1" hidden="1">{#N/A,#N/A,FALSE,"현장 NCR 분석";#N/A,#N/A,FALSE,"현장품질감사";#N/A,#N/A,FALSE,"현장품질감사"}</definedName>
    <definedName name="이" localSheetId="10" hidden="1">{"'용역비'!$A$4:$C$8"}</definedName>
    <definedName name="이" localSheetId="3" hidden="1">{"'용역비'!$A$4:$C$8"}</definedName>
    <definedName name="이" localSheetId="0" hidden="1">{"'용역비'!$A$4:$C$8"}</definedName>
    <definedName name="이" localSheetId="7" hidden="1">{"'용역비'!$A$4:$C$8"}</definedName>
    <definedName name="이" localSheetId="8" hidden="1">{"'용역비'!$A$4:$C$8"}</definedName>
    <definedName name="이" localSheetId="1" hidden="1">{"'용역비'!$A$4:$C$8"}</definedName>
    <definedName name="이" hidden="1">{"'용역비'!$A$4:$C$8"}</definedName>
    <definedName name="일반부" localSheetId="3" hidden="1">{#N/A,#N/A,FALSE,"조골재"}</definedName>
    <definedName name="일반부" localSheetId="0" hidden="1">{#N/A,#N/A,FALSE,"조골재"}</definedName>
    <definedName name="일반부" localSheetId="7" hidden="1">{#N/A,#N/A,FALSE,"조골재"}</definedName>
    <definedName name="일반부" localSheetId="1" hidden="1">{#N/A,#N/A,FALSE,"조골재"}</definedName>
    <definedName name="일반부" hidden="1">{#N/A,#N/A,FALSE,"조골재"}</definedName>
    <definedName name="입면" localSheetId="10" hidden="1">{"'용역비'!$A$4:$C$8"}</definedName>
    <definedName name="입면" localSheetId="3" hidden="1">{"'용역비'!$A$4:$C$8"}</definedName>
    <definedName name="입면" localSheetId="0" hidden="1">{"'용역비'!$A$4:$C$8"}</definedName>
    <definedName name="입면" localSheetId="7" hidden="1">{"'용역비'!$A$4:$C$8"}</definedName>
    <definedName name="입면" localSheetId="8" hidden="1">{"'용역비'!$A$4:$C$8"}</definedName>
    <definedName name="입면" localSheetId="1" hidden="1">{"'용역비'!$A$4:$C$8"}</definedName>
    <definedName name="입면" hidden="1">{"'용역비'!$A$4:$C$8"}</definedName>
    <definedName name="ㅈㄱ" localSheetId="3" hidden="1">{#N/A,#N/A,FALSE,"조골재"}</definedName>
    <definedName name="ㅈㄱ" localSheetId="0" hidden="1">{#N/A,#N/A,FALSE,"조골재"}</definedName>
    <definedName name="ㅈㄱ" localSheetId="7" hidden="1">{#N/A,#N/A,FALSE,"조골재"}</definedName>
    <definedName name="ㅈㄱ" localSheetId="1" hidden="1">{#N/A,#N/A,FALSE,"조골재"}</definedName>
    <definedName name="ㅈㄱ" hidden="1">{#N/A,#N/A,FALSE,"조골재"}</definedName>
    <definedName name="ㅈㄷㄱㄷㄱㄷ" localSheetId="10" hidden="1">{"'용역비'!$A$4:$C$8"}</definedName>
    <definedName name="ㅈㄷㄱㄷㄱㄷ" localSheetId="3" hidden="1">{"'용역비'!$A$4:$C$8"}</definedName>
    <definedName name="ㅈㄷㄱㄷㄱㄷ" localSheetId="0" hidden="1">{"'용역비'!$A$4:$C$8"}</definedName>
    <definedName name="ㅈㄷㄱㄷㄱㄷ" localSheetId="7" hidden="1">{"'용역비'!$A$4:$C$8"}</definedName>
    <definedName name="ㅈㄷㄱㄷㄱㄷ" localSheetId="8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조사" localSheetId="10" hidden="1">{"'용역비'!$A$4:$C$8"}</definedName>
    <definedName name="조사" localSheetId="3" hidden="1">{"'용역비'!$A$4:$C$8"}</definedName>
    <definedName name="조사" localSheetId="0" hidden="1">{"'용역비'!$A$4:$C$8"}</definedName>
    <definedName name="조사" localSheetId="7" hidden="1">{"'용역비'!$A$4:$C$8"}</definedName>
    <definedName name="조사" localSheetId="8" hidden="1">{"'용역비'!$A$4:$C$8"}</definedName>
    <definedName name="조사" localSheetId="1" hidden="1">{"'용역비'!$A$4:$C$8"}</definedName>
    <definedName name="조사" hidden="1">{"'용역비'!$A$4:$C$8"}</definedName>
    <definedName name="조합되메우기0.4기계경비">[5]단가산출2!$AR$132</definedName>
    <definedName name="조합되메우기0.4기계노무비">[5]단가산출2!$AP$130</definedName>
    <definedName name="조합되메우기0.4기계재료비">[5]단가산출2!$AQ$131</definedName>
    <definedName name="조합되메우기0.4인력노무비">[5]단가산출2!$AO$136</definedName>
    <definedName name="조합터파기0.4기계경비">[5]단가산출2!$AR$81</definedName>
    <definedName name="조합터파기0.4기계노무비">[5]단가산출2!$AP$79</definedName>
    <definedName name="조합터파기0.4기계재료비">[5]단가산출2!$AQ$80</definedName>
    <definedName name="조합터파기0.4인력노무비">[5]단가산출2!$AO$85</definedName>
    <definedName name="중기운전사">'[4]단가 및 재료비'!$AG$8</definedName>
    <definedName name="철골협의" localSheetId="10" hidden="1">{#N/A,#N/A,FALSE,"현장 NCR 분석";#N/A,#N/A,FALSE,"현장품질감사";#N/A,#N/A,FALSE,"현장품질감사"}</definedName>
    <definedName name="철골협의" localSheetId="3" hidden="1">{#N/A,#N/A,FALSE,"현장 NCR 분석";#N/A,#N/A,FALSE,"현장품질감사";#N/A,#N/A,FALSE,"현장품질감사"}</definedName>
    <definedName name="철골협의" localSheetId="0" hidden="1">{#N/A,#N/A,FALSE,"현장 NCR 분석";#N/A,#N/A,FALSE,"현장품질감사";#N/A,#N/A,FALSE,"현장품질감사"}</definedName>
    <definedName name="철골협의" localSheetId="7" hidden="1">{#N/A,#N/A,FALSE,"현장 NCR 분석";#N/A,#N/A,FALSE,"현장품질감사";#N/A,#N/A,FALSE,"현장품질감사"}</definedName>
    <definedName name="철골협의" localSheetId="8" hidden="1">{#N/A,#N/A,FALSE,"현장 NCR 분석";#N/A,#N/A,FALSE,"현장품질감사";#N/A,#N/A,FALSE,"현장품질감사"}</definedName>
    <definedName name="철골협의" localSheetId="1" hidden="1">{#N/A,#N/A,FALSE,"현장 NCR 분석";#N/A,#N/A,FALSE,"현장품질감사";#N/A,#N/A,FALSE,"현장품질감사"}</definedName>
    <definedName name="철골협의" hidden="1">{#N/A,#N/A,FALSE,"현장 NCR 분석";#N/A,#N/A,FALSE,"현장품질감사";#N/A,#N/A,FALSE,"현장품질감사"}</definedName>
    <definedName name="ㅋ" localSheetId="3" hidden="1">{#N/A,#N/A,FALSE,"조골재"}</definedName>
    <definedName name="ㅋ" localSheetId="0" hidden="1">{#N/A,#N/A,FALSE,"조골재"}</definedName>
    <definedName name="ㅋ" localSheetId="7" hidden="1">{#N/A,#N/A,FALSE,"조골재"}</definedName>
    <definedName name="ㅋ" localSheetId="1" hidden="1">{#N/A,#N/A,FALSE,"조골재"}</definedName>
    <definedName name="ㅋ" hidden="1">{#N/A,#N/A,FALSE,"조골재"}</definedName>
    <definedName name="콘크리트2" localSheetId="10" hidden="1">#REF!</definedName>
    <definedName name="콘크리트2" localSheetId="3" hidden="1">#REF!</definedName>
    <definedName name="콘크리트2" localSheetId="11" hidden="1">#REF!</definedName>
    <definedName name="콘크리트2" localSheetId="0" hidden="1">#REF!</definedName>
    <definedName name="콘크리트2" localSheetId="7" hidden="1">#REF!</definedName>
    <definedName name="콘크리트2" localSheetId="8" hidden="1">#REF!</definedName>
    <definedName name="콘크리트2" localSheetId="1" hidden="1">#REF!</definedName>
    <definedName name="콘크리트2" hidden="1">#REF!</definedName>
    <definedName name="ㅌ" localSheetId="3" hidden="1">{#N/A,#N/A,FALSE,"2~8번"}</definedName>
    <definedName name="ㅌ" localSheetId="0" hidden="1">{#N/A,#N/A,FALSE,"2~8번"}</definedName>
    <definedName name="ㅌ" localSheetId="7" hidden="1">{#N/A,#N/A,FALSE,"2~8번"}</definedName>
    <definedName name="ㅌ" localSheetId="1" hidden="1">{#N/A,#N/A,FALSE,"2~8번"}</definedName>
    <definedName name="ㅌ" hidden="1">{#N/A,#N/A,FALSE,"2~8번"}</definedName>
    <definedName name="ㅍ" localSheetId="3" hidden="1">{#N/A,#N/A,FALSE,"2~8번"}</definedName>
    <definedName name="ㅍ" localSheetId="0" hidden="1">{#N/A,#N/A,FALSE,"2~8번"}</definedName>
    <definedName name="ㅍ" localSheetId="7" hidden="1">{#N/A,#N/A,FALSE,"2~8번"}</definedName>
    <definedName name="ㅍ" localSheetId="1" hidden="1">{#N/A,#N/A,FALSE,"2~8번"}</definedName>
    <definedName name="ㅍ" hidden="1">{#N/A,#N/A,FALSE,"2~8번"}</definedName>
    <definedName name="파일" localSheetId="3" hidden="1">#REF!</definedName>
    <definedName name="파일" localSheetId="11" hidden="1">#REF!</definedName>
    <definedName name="파일" localSheetId="0" hidden="1">#REF!</definedName>
    <definedName name="파일" localSheetId="7" hidden="1">#REF!</definedName>
    <definedName name="파일" localSheetId="1" hidden="1">#REF!</definedName>
    <definedName name="파일" hidden="1">#REF!</definedName>
    <definedName name="ㅎ5" localSheetId="3" hidden="1">{#N/A,#N/A,FALSE,"골재소요량";#N/A,#N/A,FALSE,"골재소요량"}</definedName>
    <definedName name="ㅎ5" localSheetId="0" hidden="1">{#N/A,#N/A,FALSE,"골재소요량";#N/A,#N/A,FALSE,"골재소요량"}</definedName>
    <definedName name="ㅎ5" localSheetId="7" hidden="1">{#N/A,#N/A,FALSE,"골재소요량";#N/A,#N/A,FALSE,"골재소요량"}</definedName>
    <definedName name="ㅎ5" localSheetId="1" hidden="1">{#N/A,#N/A,FALSE,"골재소요량";#N/A,#N/A,FALSE,"골재소요량"}</definedName>
    <definedName name="ㅎ5" hidden="1">{#N/A,#N/A,FALSE,"골재소요량";#N/A,#N/A,FALSE,"골재소요량"}</definedName>
    <definedName name="환율">'[4]단가 및 재료비'!$F$3</definedName>
    <definedName name="휘발유">'[4]단가 및 재료비'!$U$32</definedName>
    <definedName name="ㅏ" localSheetId="3" hidden="1">{#N/A,#N/A,FALSE,"운반시간"}</definedName>
    <definedName name="ㅏ" localSheetId="0" hidden="1">{#N/A,#N/A,FALSE,"운반시간"}</definedName>
    <definedName name="ㅏ" localSheetId="7" hidden="1">{#N/A,#N/A,FALSE,"운반시간"}</definedName>
    <definedName name="ㅏ" localSheetId="1" hidden="1">{#N/A,#N/A,FALSE,"운반시간"}</definedName>
    <definedName name="ㅏ" hidden="1">{#N/A,#N/A,FALSE,"운반시간"}</definedName>
    <definedName name="ㅑ" localSheetId="3" hidden="1">{#N/A,#N/A,FALSE,"조골재"}</definedName>
    <definedName name="ㅑ" localSheetId="0" hidden="1">{#N/A,#N/A,FALSE,"조골재"}</definedName>
    <definedName name="ㅑ" localSheetId="7" hidden="1">{#N/A,#N/A,FALSE,"조골재"}</definedName>
    <definedName name="ㅑ" localSheetId="1" hidden="1">{#N/A,#N/A,FALSE,"조골재"}</definedName>
    <definedName name="ㅑ" hidden="1">{#N/A,#N/A,FALSE,"조골재"}</definedName>
    <definedName name="ㅓ7" localSheetId="3" hidden="1">{#N/A,#N/A,FALSE,"단가표지"}</definedName>
    <definedName name="ㅓ7" localSheetId="0" hidden="1">{#N/A,#N/A,FALSE,"단가표지"}</definedName>
    <definedName name="ㅓ7" localSheetId="7" hidden="1">{#N/A,#N/A,FALSE,"단가표지"}</definedName>
    <definedName name="ㅓ7" localSheetId="1" hidden="1">{#N/A,#N/A,FALSE,"단가표지"}</definedName>
    <definedName name="ㅓ7" hidden="1">{#N/A,#N/A,FALSE,"단가표지"}</definedName>
    <definedName name="ㅜ" localSheetId="3" hidden="1">{#N/A,#N/A,FALSE,"조골재"}</definedName>
    <definedName name="ㅜ" localSheetId="0" hidden="1">{#N/A,#N/A,FALSE,"조골재"}</definedName>
    <definedName name="ㅜ" localSheetId="7" hidden="1">{#N/A,#N/A,FALSE,"조골재"}</definedName>
    <definedName name="ㅜ" localSheetId="1" hidden="1">{#N/A,#N/A,FALSE,"조골재"}</definedName>
    <definedName name="ㅜ" hidden="1">{#N/A,#N/A,FALSE,"조골재"}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04" l="1"/>
  <c r="D22" i="42" l="1"/>
  <c r="O6" i="99" l="1"/>
  <c r="J20" i="99" s="1"/>
  <c r="F15" i="99"/>
  <c r="H15" i="99"/>
  <c r="N15" i="99" s="1"/>
  <c r="J15" i="99"/>
  <c r="L15" i="99"/>
  <c r="E20" i="99"/>
  <c r="O20" i="99" s="1"/>
  <c r="E22" i="99"/>
  <c r="E23" i="99"/>
  <c r="E45" i="99"/>
  <c r="F45" i="99"/>
  <c r="H45" i="99"/>
  <c r="J45" i="99"/>
  <c r="L45" i="99"/>
  <c r="O22" i="99" l="1"/>
  <c r="O24" i="99" s="1"/>
  <c r="B45" i="99" s="1"/>
  <c r="N45" i="99" s="1"/>
  <c r="N47" i="99" s="1"/>
  <c r="O23" i="99"/>
  <c r="E21" i="99"/>
  <c r="O21" i="99" s="1"/>
  <c r="E14" i="108"/>
  <c r="G12" i="108"/>
  <c r="G11" i="108"/>
  <c r="G10" i="108"/>
  <c r="G9" i="108"/>
  <c r="A2" i="108"/>
  <c r="D31" i="42" l="1"/>
  <c r="J15" i="108" l="1"/>
  <c r="F14" i="108" l="1"/>
  <c r="F15" i="108" s="1"/>
  <c r="H12" i="108"/>
  <c r="H11" i="108"/>
  <c r="H10" i="108"/>
  <c r="H9" i="108"/>
  <c r="H15" i="108" l="1"/>
  <c r="K15" i="108" s="1"/>
  <c r="A9" i="95" l="1"/>
  <c r="F21" i="42" l="1"/>
  <c r="G15" i="105"/>
  <c r="H15" i="105" s="1"/>
  <c r="K15" i="105" s="1"/>
  <c r="G14" i="105"/>
  <c r="H14" i="105" s="1"/>
  <c r="K14" i="105" s="1"/>
  <c r="G13" i="105"/>
  <c r="H13" i="105" s="1"/>
  <c r="K11" i="105"/>
  <c r="K10" i="105"/>
  <c r="F16" i="105" l="1"/>
  <c r="K13" i="105"/>
  <c r="H16" i="105"/>
  <c r="K16" i="105" l="1"/>
  <c r="D23" i="102"/>
  <c r="C23" i="102"/>
  <c r="A23" i="102" l="1"/>
  <c r="K23" i="102" l="1"/>
  <c r="F13" i="42" l="1"/>
  <c r="H13" i="42" s="1"/>
  <c r="C49" i="102" l="1"/>
  <c r="F16" i="94"/>
  <c r="F20" i="94" s="1"/>
  <c r="D46" i="102" s="1"/>
  <c r="B46" i="102"/>
  <c r="A44" i="102"/>
  <c r="A13" i="101" s="1"/>
  <c r="A2" i="105"/>
  <c r="D49" i="102"/>
  <c r="F29" i="42"/>
  <c r="H29" i="42" s="1"/>
  <c r="F30" i="42"/>
  <c r="H30" i="42" s="1"/>
  <c r="F28" i="42"/>
  <c r="H28" i="42" s="1"/>
  <c r="H50" i="102" l="1"/>
  <c r="K46" i="102"/>
  <c r="K47" i="102" s="1"/>
  <c r="H47" i="102"/>
  <c r="D33" i="102"/>
  <c r="K33" i="102" s="1"/>
  <c r="C33" i="102"/>
  <c r="B33" i="102"/>
  <c r="A33" i="102"/>
  <c r="D32" i="102"/>
  <c r="C32" i="102"/>
  <c r="B32" i="102"/>
  <c r="A32" i="102"/>
  <c r="A31" i="102"/>
  <c r="A9" i="101" s="1"/>
  <c r="B31" i="102"/>
  <c r="F17" i="42"/>
  <c r="H17" i="42" s="1"/>
  <c r="F16" i="42"/>
  <c r="H16" i="42" s="1"/>
  <c r="H51" i="102" l="1"/>
  <c r="F34" i="102"/>
  <c r="K32" i="102"/>
  <c r="K49" i="102"/>
  <c r="K50" i="102" s="1"/>
  <c r="F50" i="102"/>
  <c r="F51" i="102" s="1"/>
  <c r="D24" i="102"/>
  <c r="K24" i="102" s="1"/>
  <c r="C24" i="102"/>
  <c r="A24" i="102"/>
  <c r="K51" i="102" l="1"/>
  <c r="K9" i="101"/>
  <c r="K34" i="102"/>
  <c r="K13" i="101"/>
  <c r="D38" i="102"/>
  <c r="K38" i="102" s="1"/>
  <c r="D39" i="102"/>
  <c r="K39" i="102" s="1"/>
  <c r="D40" i="102"/>
  <c r="K40" i="102" s="1"/>
  <c r="D41" i="102"/>
  <c r="K41" i="102" s="1"/>
  <c r="C42" i="102" l="1"/>
  <c r="D36" i="102"/>
  <c r="D37" i="102"/>
  <c r="K37" i="102" s="1"/>
  <c r="C36" i="102"/>
  <c r="C37" i="102"/>
  <c r="C38" i="102"/>
  <c r="C39" i="102"/>
  <c r="C40" i="102"/>
  <c r="C41" i="102"/>
  <c r="B36" i="102"/>
  <c r="B37" i="102"/>
  <c r="B38" i="102"/>
  <c r="B39" i="102"/>
  <c r="B40" i="102"/>
  <c r="B41" i="102"/>
  <c r="A38" i="102"/>
  <c r="A39" i="102"/>
  <c r="A40" i="102"/>
  <c r="A41" i="102"/>
  <c r="A36" i="102"/>
  <c r="A37" i="102"/>
  <c r="F26" i="42"/>
  <c r="H26" i="42" s="1"/>
  <c r="F20" i="42"/>
  <c r="H20" i="42" s="1"/>
  <c r="K36" i="102" l="1"/>
  <c r="A2" i="104"/>
  <c r="B35" i="102"/>
  <c r="A35" i="102"/>
  <c r="A12" i="101" s="1"/>
  <c r="B28" i="102"/>
  <c r="B27" i="102"/>
  <c r="D22" i="102"/>
  <c r="C22" i="102"/>
  <c r="B20" i="102"/>
  <c r="B22" i="102"/>
  <c r="A20" i="102"/>
  <c r="A8" i="101" s="1"/>
  <c r="A22" i="102"/>
  <c r="B17" i="102"/>
  <c r="B16" i="102"/>
  <c r="B15" i="102"/>
  <c r="D8" i="102"/>
  <c r="K8" i="102" s="1"/>
  <c r="D9" i="102"/>
  <c r="K9" i="102" s="1"/>
  <c r="D10" i="102"/>
  <c r="K10" i="102" s="1"/>
  <c r="D11" i="102"/>
  <c r="K11" i="102" s="1"/>
  <c r="D12" i="102"/>
  <c r="K12" i="102" s="1"/>
  <c r="C8" i="102"/>
  <c r="C9" i="102"/>
  <c r="C10" i="102"/>
  <c r="C11" i="102"/>
  <c r="C12" i="102"/>
  <c r="B8" i="102"/>
  <c r="B9" i="102"/>
  <c r="B10" i="102"/>
  <c r="B11" i="102"/>
  <c r="B12" i="102"/>
  <c r="A8" i="102"/>
  <c r="A9" i="102"/>
  <c r="A10" i="102"/>
  <c r="A11" i="102"/>
  <c r="A12" i="102"/>
  <c r="D7" i="102"/>
  <c r="C7" i="102"/>
  <c r="B7" i="102"/>
  <c r="A7" i="102"/>
  <c r="A5" i="102"/>
  <c r="A7" i="101" s="1"/>
  <c r="A2" i="102"/>
  <c r="A2" i="101"/>
  <c r="A5" i="101" s="1"/>
  <c r="D9" i="95"/>
  <c r="C9" i="95"/>
  <c r="D8" i="95"/>
  <c r="C8" i="95"/>
  <c r="B9" i="95"/>
  <c r="B8" i="95"/>
  <c r="A8" i="95"/>
  <c r="K22" i="102" l="1"/>
  <c r="K25" i="102" s="1"/>
  <c r="F25" i="102"/>
  <c r="F29" i="102" s="1"/>
  <c r="F30" i="102" s="1"/>
  <c r="F13" i="102"/>
  <c r="F19" i="102" s="1"/>
  <c r="K7" i="102"/>
  <c r="K13" i="102" s="1"/>
  <c r="F14" i="42"/>
  <c r="H14" i="42" s="1"/>
  <c r="F12" i="42"/>
  <c r="H12" i="42" s="1"/>
  <c r="F10" i="101" l="1"/>
  <c r="D42" i="102" l="1"/>
  <c r="F19" i="42"/>
  <c r="H19" i="42" s="1"/>
  <c r="H43" i="102" l="1"/>
  <c r="H14" i="101" s="1"/>
  <c r="J14" i="101"/>
  <c r="F43" i="102"/>
  <c r="H21" i="42"/>
  <c r="K12" i="101" l="1"/>
  <c r="K14" i="101" s="1"/>
  <c r="F14" i="101"/>
  <c r="D7" i="104"/>
  <c r="D8" i="104" s="1"/>
  <c r="K42" i="102"/>
  <c r="K43" i="102"/>
  <c r="I6" i="95"/>
  <c r="L9" i="95"/>
  <c r="F9" i="94"/>
  <c r="F10" i="42"/>
  <c r="H10" i="42" s="1"/>
  <c r="F9" i="42"/>
  <c r="H9" i="42" s="1"/>
  <c r="F8" i="42"/>
  <c r="H8" i="42" s="1"/>
  <c r="F7" i="42"/>
  <c r="H7" i="42" s="1"/>
  <c r="F6" i="42"/>
  <c r="H6" i="42" s="1"/>
  <c r="F5" i="42"/>
  <c r="H5" i="42" s="1"/>
  <c r="F23" i="42"/>
  <c r="H23" i="42" s="1"/>
  <c r="F24" i="42"/>
  <c r="H24" i="42" s="1"/>
  <c r="F25" i="42"/>
  <c r="H25" i="42" s="1"/>
  <c r="N8" i="95"/>
  <c r="A8" i="94"/>
  <c r="A2" i="95"/>
  <c r="J10" i="94"/>
  <c r="H10" i="94"/>
  <c r="D11" i="94"/>
  <c r="F11" i="94" s="1"/>
  <c r="A2" i="94"/>
  <c r="D9" i="104" l="1"/>
  <c r="D4" i="104"/>
  <c r="D6" i="104" s="1"/>
  <c r="F19" i="101"/>
  <c r="H14" i="94"/>
  <c r="D16" i="102" s="1"/>
  <c r="K16" i="102" s="1"/>
  <c r="J14" i="94"/>
  <c r="D17" i="102" s="1"/>
  <c r="K17" i="102" s="1"/>
  <c r="F14" i="94"/>
  <c r="D15" i="102" s="1"/>
  <c r="L8" i="95"/>
  <c r="L20" i="95" s="1"/>
  <c r="D27" i="102" s="1"/>
  <c r="N9" i="95"/>
  <c r="N20" i="95" s="1"/>
  <c r="D28" i="102" s="1"/>
  <c r="K28" i="102" s="1"/>
  <c r="D16" i="104" l="1"/>
  <c r="D15" i="104"/>
  <c r="D10" i="104"/>
  <c r="D11" i="104"/>
  <c r="H29" i="102"/>
  <c r="H30" i="102" s="1"/>
  <c r="K27" i="102"/>
  <c r="K29" i="102" s="1"/>
  <c r="H18" i="102"/>
  <c r="H19" i="102" s="1"/>
  <c r="K15" i="102"/>
  <c r="K18" i="102" s="1"/>
  <c r="D17" i="104" l="1"/>
  <c r="K8" i="101"/>
  <c r="K30" i="102"/>
  <c r="K19" i="102"/>
  <c r="K7" i="101" l="1"/>
  <c r="K10" i="101" s="1"/>
  <c r="D22" i="104" s="1"/>
  <c r="D18" i="104"/>
  <c r="H10" i="101" l="1"/>
  <c r="D19" i="104"/>
  <c r="D21" i="104" l="1"/>
  <c r="H19" i="101"/>
  <c r="K19" i="101" s="1"/>
  <c r="D23" i="104" l="1"/>
  <c r="D24" i="104" l="1"/>
  <c r="D25" i="104" l="1"/>
  <c r="D26" i="104" s="1"/>
</calcChain>
</file>

<file path=xl/sharedStrings.xml><?xml version="1.0" encoding="utf-8"?>
<sst xmlns="http://schemas.openxmlformats.org/spreadsheetml/2006/main" count="506" uniqueCount="395">
  <si>
    <t>규       격</t>
    <phoneticPr fontId="2" type="noConversion"/>
  </si>
  <si>
    <t>단위</t>
    <phoneticPr fontId="2" type="noConversion"/>
  </si>
  <si>
    <t>수량</t>
    <phoneticPr fontId="2" type="noConversion"/>
  </si>
  <si>
    <t xml:space="preserve"> 재      료      비</t>
    <phoneticPr fontId="2" type="noConversion"/>
  </si>
  <si>
    <t xml:space="preserve">   노      무      비</t>
    <phoneticPr fontId="2" type="noConversion"/>
  </si>
  <si>
    <t>금    액</t>
    <phoneticPr fontId="2" type="noConversion"/>
  </si>
  <si>
    <t>비고</t>
    <phoneticPr fontId="2" type="noConversion"/>
  </si>
  <si>
    <t>단    가</t>
    <phoneticPr fontId="2" type="noConversion"/>
  </si>
  <si>
    <t xml:space="preserve"> 가. 재료비</t>
    <phoneticPr fontId="2" type="noConversion"/>
  </si>
  <si>
    <t>소계</t>
    <phoneticPr fontId="2" type="noConversion"/>
  </si>
  <si>
    <t xml:space="preserve"> </t>
    <phoneticPr fontId="2" type="noConversion"/>
  </si>
  <si>
    <t>식</t>
    <phoneticPr fontId="2" type="noConversion"/>
  </si>
  <si>
    <t>계</t>
    <phoneticPr fontId="2" type="noConversion"/>
  </si>
  <si>
    <t>노    임    명</t>
    <phoneticPr fontId="2" type="noConversion"/>
  </si>
  <si>
    <t>단     가</t>
    <phoneticPr fontId="2" type="noConversion"/>
  </si>
  <si>
    <t>인</t>
    <phoneticPr fontId="2" type="noConversion"/>
  </si>
  <si>
    <t>시중노임단가</t>
    <phoneticPr fontId="2" type="noConversion"/>
  </si>
  <si>
    <t xml:space="preserve"> </t>
    <phoneticPr fontId="2" type="noConversion"/>
  </si>
  <si>
    <t>EA</t>
    <phoneticPr fontId="2" type="noConversion"/>
  </si>
  <si>
    <t>㎡</t>
    <phoneticPr fontId="2" type="noConversion"/>
  </si>
  <si>
    <t>비고</t>
    <phoneticPr fontId="2" type="noConversion"/>
  </si>
  <si>
    <t>수   량   산   출   서</t>
    <phoneticPr fontId="2" type="noConversion"/>
  </si>
  <si>
    <t>품     명</t>
    <phoneticPr fontId="2" type="noConversion"/>
  </si>
  <si>
    <t>규     격</t>
    <phoneticPr fontId="2" type="noConversion"/>
  </si>
  <si>
    <t>산   출   기   초</t>
    <phoneticPr fontId="2" type="noConversion"/>
  </si>
  <si>
    <t>할증</t>
    <phoneticPr fontId="2" type="noConversion"/>
  </si>
  <si>
    <t xml:space="preserve">  설 계 내 역 서</t>
    <phoneticPr fontId="2" type="noConversion"/>
  </si>
  <si>
    <t xml:space="preserve">  수 량 산 출 서</t>
    <phoneticPr fontId="2" type="noConversion"/>
  </si>
  <si>
    <t>SWITCHING POWER SUPPLY</t>
    <phoneticPr fontId="2" type="noConversion"/>
  </si>
  <si>
    <t>POWER REMOTE</t>
    <phoneticPr fontId="2" type="noConversion"/>
  </si>
  <si>
    <t>SET</t>
    <phoneticPr fontId="2" type="noConversion"/>
  </si>
  <si>
    <t>총   괄   내   역   서</t>
    <phoneticPr fontId="2" type="noConversion"/>
  </si>
  <si>
    <t>통신외선공</t>
    <phoneticPr fontId="2" type="noConversion"/>
  </si>
  <si>
    <t>통신설비공</t>
    <phoneticPr fontId="2" type="noConversion"/>
  </si>
  <si>
    <t>통신내선공</t>
    <phoneticPr fontId="2" type="noConversion"/>
  </si>
  <si>
    <t>통신케이블공</t>
    <phoneticPr fontId="2" type="noConversion"/>
  </si>
  <si>
    <t>무선안테나공</t>
    <phoneticPr fontId="2" type="noConversion"/>
  </si>
  <si>
    <t>특별인부</t>
    <phoneticPr fontId="2" type="noConversion"/>
  </si>
  <si>
    <t>보통인부</t>
    <phoneticPr fontId="2" type="noConversion"/>
  </si>
  <si>
    <t>전기공사산업기사</t>
    <phoneticPr fontId="2" type="noConversion"/>
  </si>
  <si>
    <t>H/W시험사</t>
    <phoneticPr fontId="2" type="noConversion"/>
  </si>
  <si>
    <t>S/W시험사</t>
    <phoneticPr fontId="2" type="noConversion"/>
  </si>
  <si>
    <t>광케이블설치사</t>
    <phoneticPr fontId="2" type="noConversion"/>
  </si>
  <si>
    <t>통신관련산업기사</t>
    <phoneticPr fontId="2" type="noConversion"/>
  </si>
  <si>
    <t>통신관련기사</t>
    <phoneticPr fontId="2" type="noConversion"/>
  </si>
  <si>
    <t>통신관련기능사</t>
    <phoneticPr fontId="2" type="noConversion"/>
  </si>
  <si>
    <t>플랜트기계설치공</t>
    <phoneticPr fontId="2" type="noConversion"/>
  </si>
  <si>
    <t>계장공</t>
    <phoneticPr fontId="2" type="noConversion"/>
  </si>
  <si>
    <t>내선전공</t>
    <phoneticPr fontId="2" type="noConversion"/>
  </si>
  <si>
    <t>저압케이블공</t>
    <phoneticPr fontId="2" type="noConversion"/>
  </si>
  <si>
    <t>철공</t>
    <phoneticPr fontId="2" type="noConversion"/>
  </si>
  <si>
    <t>비계공</t>
    <phoneticPr fontId="2" type="noConversion"/>
  </si>
  <si>
    <t>용접공</t>
    <phoneticPr fontId="2" type="noConversion"/>
  </si>
  <si>
    <t>도장공</t>
    <phoneticPr fontId="2" type="noConversion"/>
  </si>
  <si>
    <t>배전전공</t>
    <phoneticPr fontId="2" type="noConversion"/>
  </si>
  <si>
    <t>MAIN CONTROLLER</t>
  </si>
  <si>
    <t>코킹공</t>
    <phoneticPr fontId="2" type="noConversion"/>
  </si>
  <si>
    <t>POWER REMOTE CONTROLLER</t>
    <phoneticPr fontId="2" type="noConversion"/>
  </si>
  <si>
    <t>LED DISPLAY SUB CONTROLLER</t>
    <phoneticPr fontId="2" type="noConversion"/>
  </si>
  <si>
    <t>SCU BOARD</t>
    <phoneticPr fontId="2" type="noConversion"/>
  </si>
  <si>
    <t>전광판 운영 프로그램</t>
    <phoneticPr fontId="2" type="noConversion"/>
  </si>
  <si>
    <t>TON</t>
    <phoneticPr fontId="2" type="noConversion"/>
  </si>
  <si>
    <t>철구조물 총 무게</t>
    <phoneticPr fontId="2" type="noConversion"/>
  </si>
  <si>
    <t>장</t>
  </si>
  <si>
    <t>품           명</t>
    <phoneticPr fontId="2" type="noConversion"/>
  </si>
  <si>
    <t>단 위</t>
    <phoneticPr fontId="2" type="noConversion"/>
  </si>
  <si>
    <t xml:space="preserve">  비   고</t>
    <phoneticPr fontId="2" type="noConversion"/>
  </si>
  <si>
    <t>단     가</t>
  </si>
  <si>
    <t>금     액</t>
  </si>
  <si>
    <t>단   가</t>
  </si>
  <si>
    <t>금   액</t>
  </si>
  <si>
    <t>철근공</t>
    <phoneticPr fontId="2" type="noConversion"/>
  </si>
  <si>
    <t>콘크리트공</t>
    <phoneticPr fontId="2" type="noConversion"/>
  </si>
  <si>
    <t xml:space="preserve">  일 위 대 가 표</t>
    <phoneticPr fontId="2" type="noConversion"/>
  </si>
  <si>
    <t>종합시험</t>
    <phoneticPr fontId="2" type="noConversion"/>
  </si>
  <si>
    <t>마감방수처리</t>
    <phoneticPr fontId="2" type="noConversion"/>
  </si>
  <si>
    <t xml:space="preserve">    LED 전광판</t>
    <phoneticPr fontId="2" type="noConversion"/>
  </si>
  <si>
    <t>단위공량</t>
    <phoneticPr fontId="2" type="noConversion"/>
  </si>
  <si>
    <t>공량계</t>
    <phoneticPr fontId="2" type="noConversion"/>
  </si>
  <si>
    <t>통신설비공</t>
    <phoneticPr fontId="2" type="noConversion"/>
  </si>
  <si>
    <t>통신관련 산업기사</t>
    <phoneticPr fontId="2" type="noConversion"/>
  </si>
  <si>
    <t>S/W시험사</t>
    <phoneticPr fontId="2" type="noConversion"/>
  </si>
  <si>
    <t>공       종 : 전광판</t>
    <phoneticPr fontId="2" type="noConversion"/>
  </si>
  <si>
    <t>단       위 : 식</t>
    <phoneticPr fontId="2" type="noConversion"/>
  </si>
  <si>
    <t>H/W시험사</t>
    <phoneticPr fontId="2" type="noConversion"/>
  </si>
  <si>
    <t>단위수량</t>
    <phoneticPr fontId="2" type="noConversion"/>
  </si>
  <si>
    <t>공       종 : 전광판 운영 시스템</t>
    <phoneticPr fontId="2" type="noConversion"/>
  </si>
  <si>
    <t>보통인부</t>
    <phoneticPr fontId="2" type="noConversion"/>
  </si>
  <si>
    <t>H형강</t>
    <phoneticPr fontId="2" type="noConversion"/>
  </si>
  <si>
    <t>ㄱ형강</t>
    <phoneticPr fontId="2" type="noConversion"/>
  </si>
  <si>
    <t>900x1800x4.5T</t>
    <phoneticPr fontId="2" type="noConversion"/>
  </si>
  <si>
    <t>900x1800x1.6T</t>
    <phoneticPr fontId="2" type="noConversion"/>
  </si>
  <si>
    <t>단       위 : 식</t>
    <phoneticPr fontId="2" type="noConversion"/>
  </si>
  <si>
    <t>EA</t>
    <phoneticPr fontId="2" type="noConversion"/>
  </si>
  <si>
    <t>분전반</t>
    <phoneticPr fontId="2" type="noConversion"/>
  </si>
  <si>
    <t xml:space="preserve"> - 제어컴퓨터, 운영컴퓨터 간 통신용</t>
    <phoneticPr fontId="2" type="noConversion"/>
  </si>
  <si>
    <t>전광판 통합 운영용</t>
    <phoneticPr fontId="2" type="noConversion"/>
  </si>
  <si>
    <t>전광판 종합 제어</t>
    <phoneticPr fontId="2" type="noConversion"/>
  </si>
  <si>
    <t xml:space="preserve"> - 전면 외부 마감재</t>
    <phoneticPr fontId="2" type="noConversion"/>
  </si>
  <si>
    <t>재 료 비</t>
    <phoneticPr fontId="2" type="noConversion"/>
  </si>
  <si>
    <t>H-100x100x6x8</t>
    <phoneticPr fontId="2" type="noConversion"/>
  </si>
  <si>
    <t>1.  개발대상 소프트웨어 기능점수(FP) 산정</t>
    <phoneticPr fontId="2" type="noConversion"/>
  </si>
  <si>
    <t>NO</t>
    <phoneticPr fontId="2" type="noConversion"/>
  </si>
  <si>
    <t>구 분</t>
    <phoneticPr fontId="2" type="noConversion"/>
  </si>
  <si>
    <t>기능타입</t>
    <phoneticPr fontId="2" type="noConversion"/>
  </si>
  <si>
    <t>레코드요소
요형의개수</t>
    <phoneticPr fontId="2" type="noConversion"/>
  </si>
  <si>
    <t>복잡도</t>
    <phoneticPr fontId="2" type="noConversion"/>
  </si>
  <si>
    <t xml:space="preserve">기능점수
(FP) </t>
    <phoneticPr fontId="2" type="noConversion"/>
  </si>
  <si>
    <t>산정근거</t>
    <phoneticPr fontId="2" type="noConversion"/>
  </si>
  <si>
    <t>낮음</t>
    <phoneticPr fontId="2" type="noConversion"/>
  </si>
  <si>
    <t>외부입력</t>
    <phoneticPr fontId="2" type="noConversion"/>
  </si>
  <si>
    <t>EI</t>
    <phoneticPr fontId="2" type="noConversion"/>
  </si>
  <si>
    <t xml:space="preserve">P.132[표3-14] </t>
    <phoneticPr fontId="2" type="noConversion"/>
  </si>
  <si>
    <t>외부출력</t>
    <phoneticPr fontId="2" type="noConversion"/>
  </si>
  <si>
    <t>EO</t>
    <phoneticPr fontId="2" type="noConversion"/>
  </si>
  <si>
    <t>P.132[표3-15]</t>
    <phoneticPr fontId="2" type="noConversion"/>
  </si>
  <si>
    <t>[소 계 ]</t>
  </si>
  <si>
    <r>
      <t>2.  기능점수 단가</t>
    </r>
    <r>
      <rPr>
        <b/>
        <sz val="13"/>
        <color rgb="FF0000FF"/>
        <rFont val="맑은 고딕"/>
        <family val="3"/>
        <charset val="129"/>
        <scheme val="minor"/>
      </rPr>
      <t>('2020년 개정판 SW사업 대가산정 개정 후 단가)</t>
    </r>
    <phoneticPr fontId="2" type="noConversion"/>
  </si>
  <si>
    <t>구  분</t>
    <phoneticPr fontId="2" type="noConversion"/>
  </si>
  <si>
    <t>금 액(원)</t>
    <phoneticPr fontId="2" type="noConversion"/>
  </si>
  <si>
    <t>비고</t>
  </si>
  <si>
    <t>기능점수당 단가</t>
    <phoneticPr fontId="2" type="noConversion"/>
  </si>
  <si>
    <t>P.134[표3-21]</t>
    <phoneticPr fontId="2" type="noConversion"/>
  </si>
  <si>
    <t xml:space="preserve">3.  소프트웨어 개발 단계별 기능점수 가중치에 따른 단가 산정 </t>
    <phoneticPr fontId="2" type="noConversion"/>
  </si>
  <si>
    <t>단계</t>
    <phoneticPr fontId="2" type="noConversion"/>
  </si>
  <si>
    <t>분석</t>
  </si>
  <si>
    <t>설계</t>
  </si>
  <si>
    <t>구현</t>
  </si>
  <si>
    <t>시험</t>
  </si>
  <si>
    <t>합계</t>
  </si>
  <si>
    <t xml:space="preserve">① 각 단계별 기능점수 가중치 </t>
    <phoneticPr fontId="2" type="noConversion"/>
  </si>
  <si>
    <t xml:space="preserve">P.135[표3-22] ‘2020년 개정판 SW사업 대가산정 </t>
    <phoneticPr fontId="2" type="noConversion"/>
  </si>
  <si>
    <t>② 가중치에 따른 단가 (원)</t>
    <phoneticPr fontId="2" type="noConversion"/>
  </si>
  <si>
    <t>※ 기능점수 단가 = 기능점수 단가 × ∑(소프트웨어 개발 단계별 기능점수 가중치)</t>
    <phoneticPr fontId="2" type="noConversion"/>
  </si>
  <si>
    <t>4.  보정 전 개발원가 산정</t>
    <phoneticPr fontId="2" type="noConversion"/>
  </si>
  <si>
    <t>단 계</t>
  </si>
  <si>
    <t>단계별 기능점수 단가</t>
    <phoneticPr fontId="2" type="noConversion"/>
  </si>
  <si>
    <t>기능점수(FP)</t>
    <phoneticPr fontId="2" type="noConversion"/>
  </si>
  <si>
    <t>금  액</t>
    <phoneticPr fontId="2" type="noConversion"/>
  </si>
  <si>
    <t>분 석</t>
  </si>
  <si>
    <t>설 계</t>
  </si>
  <si>
    <t>구 현</t>
  </si>
  <si>
    <t>시 험</t>
  </si>
  <si>
    <t>[ 보정 전 개발원가 ]</t>
    <phoneticPr fontId="2" type="noConversion"/>
  </si>
  <si>
    <t>※ 보정 전 개발원가 = 기능점수(FP) × 단계별 기능점수당 단가 (P.134)</t>
    <phoneticPr fontId="2" type="noConversion"/>
  </si>
  <si>
    <t>5.  보정 후 개발원가 산정</t>
    <phoneticPr fontId="2" type="noConversion"/>
  </si>
  <si>
    <t>5-1. 보정계수 결정</t>
    <phoneticPr fontId="2" type="noConversion"/>
  </si>
  <si>
    <r>
      <t xml:space="preserve">5-1-1. </t>
    </r>
    <r>
      <rPr>
        <b/>
        <sz val="11"/>
        <color rgb="FF0000FF"/>
        <rFont val="맑은 고딕"/>
        <family val="3"/>
        <charset val="129"/>
        <scheme val="minor"/>
      </rPr>
      <t xml:space="preserve">애플리케이션 복잡도에 </t>
    </r>
    <r>
      <rPr>
        <b/>
        <sz val="11"/>
        <color rgb="FF000000"/>
        <rFont val="맑은 고딕"/>
        <family val="3"/>
        <charset val="129"/>
        <scheme val="minor"/>
      </rPr>
      <t>보정계수</t>
    </r>
    <phoneticPr fontId="2" type="noConversion"/>
  </si>
  <si>
    <t>구분</t>
  </si>
  <si>
    <t>난이도 수준</t>
    <phoneticPr fontId="2" type="noConversion"/>
  </si>
  <si>
    <t>보정계수</t>
  </si>
  <si>
    <t>규모 보정계수</t>
    <phoneticPr fontId="2" type="noConversion"/>
  </si>
  <si>
    <t>기능점수가 500 이하</t>
    <phoneticPr fontId="2" type="noConversion"/>
  </si>
  <si>
    <t>P.135[표3-23]</t>
    <phoneticPr fontId="2" type="noConversion"/>
  </si>
  <si>
    <t>연계복잡성</t>
    <phoneticPr fontId="2" type="noConversion"/>
  </si>
  <si>
    <t>타기관 연계 없음</t>
    <phoneticPr fontId="2" type="noConversion"/>
  </si>
  <si>
    <t>P.137[표3-24]</t>
    <phoneticPr fontId="2" type="noConversion"/>
  </si>
  <si>
    <t>P.137[표3-24]</t>
    <phoneticPr fontId="2" type="noConversion"/>
  </si>
  <si>
    <t>성능 요구수준</t>
    <phoneticPr fontId="2" type="noConversion"/>
  </si>
  <si>
    <t>요구사항 없음</t>
    <phoneticPr fontId="2" type="noConversion"/>
  </si>
  <si>
    <t>다중사이트 운영성</t>
    <phoneticPr fontId="2" type="noConversion"/>
  </si>
  <si>
    <t>보안성</t>
    <phoneticPr fontId="2" type="noConversion"/>
  </si>
  <si>
    <t>암호화</t>
    <phoneticPr fontId="2" type="noConversion"/>
  </si>
  <si>
    <t>보정 전 개발원가
①</t>
    <phoneticPr fontId="2" type="noConversion"/>
  </si>
  <si>
    <t>보정계수</t>
    <phoneticPr fontId="2" type="noConversion"/>
  </si>
  <si>
    <t>금 액</t>
  </si>
  <si>
    <t>비 고</t>
  </si>
  <si>
    <t>규모
②</t>
  </si>
  <si>
    <t>연계
복잡성③</t>
    <phoneticPr fontId="2" type="noConversion"/>
  </si>
  <si>
    <t>성능
④</t>
    <phoneticPr fontId="2" type="noConversion"/>
  </si>
  <si>
    <t>다중
사이트
⑤</t>
    <phoneticPr fontId="2" type="noConversion"/>
  </si>
  <si>
    <t>보안성
⑥</t>
    <phoneticPr fontId="2" type="noConversion"/>
  </si>
  <si>
    <t>①x[②~x⑥]</t>
    <phoneticPr fontId="2" type="noConversion"/>
  </si>
  <si>
    <t>[ 보정 후 개발원가 ]</t>
    <phoneticPr fontId="2" type="noConversion"/>
  </si>
  <si>
    <t>만원단위이하절사</t>
    <phoneticPr fontId="2" type="noConversion"/>
  </si>
  <si>
    <t>※ 보정 후 개발원가 = 보정 전 개발원가 × 보정계수 (P.138)</t>
    <phoneticPr fontId="2" type="noConversion"/>
  </si>
  <si>
    <t xml:space="preserve"> - 전광판 통합 운영용 프로그램 1식 구성</t>
    <phoneticPr fontId="2" type="noConversion"/>
  </si>
  <si>
    <t>제2호표 전광판 운영 시스템 일위대가표</t>
    <phoneticPr fontId="2" type="noConversion"/>
  </si>
  <si>
    <t>품       명</t>
    <phoneticPr fontId="2" type="noConversion"/>
  </si>
  <si>
    <t>규       격</t>
    <phoneticPr fontId="2" type="noConversion"/>
  </si>
  <si>
    <t>단위</t>
    <phoneticPr fontId="2" type="noConversion"/>
  </si>
  <si>
    <t>수량</t>
    <phoneticPr fontId="2" type="noConversion"/>
  </si>
  <si>
    <t xml:space="preserve"> 재      료      비</t>
    <phoneticPr fontId="2" type="noConversion"/>
  </si>
  <si>
    <t>경       비</t>
    <phoneticPr fontId="2" type="noConversion"/>
  </si>
  <si>
    <t>비고</t>
    <phoneticPr fontId="2" type="noConversion"/>
  </si>
  <si>
    <t>금    액</t>
    <phoneticPr fontId="2" type="noConversion"/>
  </si>
  <si>
    <t>단    가</t>
    <phoneticPr fontId="2" type="noConversion"/>
  </si>
  <si>
    <t>단 가</t>
    <phoneticPr fontId="2" type="noConversion"/>
  </si>
  <si>
    <t>금  액</t>
    <phoneticPr fontId="2" type="noConversion"/>
  </si>
  <si>
    <t>전광판 제작 부분</t>
    <phoneticPr fontId="2" type="noConversion"/>
  </si>
  <si>
    <t>식</t>
    <phoneticPr fontId="2" type="noConversion"/>
  </si>
  <si>
    <t>소   계</t>
    <phoneticPr fontId="2" type="noConversion"/>
  </si>
  <si>
    <t>소   계</t>
    <phoneticPr fontId="2" type="noConversion"/>
  </si>
  <si>
    <t>합   계</t>
    <phoneticPr fontId="2" type="noConversion"/>
  </si>
  <si>
    <t xml:space="preserve"> </t>
    <phoneticPr fontId="2" type="noConversion"/>
  </si>
  <si>
    <t>설   계   내   역   서</t>
    <phoneticPr fontId="2" type="noConversion"/>
  </si>
  <si>
    <t>품       명</t>
    <phoneticPr fontId="2" type="noConversion"/>
  </si>
  <si>
    <t>규       격</t>
    <phoneticPr fontId="2" type="noConversion"/>
  </si>
  <si>
    <t>단위</t>
    <phoneticPr fontId="2" type="noConversion"/>
  </si>
  <si>
    <t>수량</t>
    <phoneticPr fontId="2" type="noConversion"/>
  </si>
  <si>
    <t xml:space="preserve">   노      무      비</t>
    <phoneticPr fontId="2" type="noConversion"/>
  </si>
  <si>
    <t>경    비</t>
    <phoneticPr fontId="2" type="noConversion"/>
  </si>
  <si>
    <t>금    액</t>
    <phoneticPr fontId="2" type="noConversion"/>
  </si>
  <si>
    <t>단    가</t>
    <phoneticPr fontId="2" type="noConversion"/>
  </si>
  <si>
    <t>단가</t>
    <phoneticPr fontId="2" type="noConversion"/>
  </si>
  <si>
    <t>금액</t>
    <phoneticPr fontId="2" type="noConversion"/>
  </si>
  <si>
    <t>소계</t>
    <phoneticPr fontId="2" type="noConversion"/>
  </si>
  <si>
    <t>나. 노무비</t>
    <phoneticPr fontId="2" type="noConversion"/>
  </si>
  <si>
    <t>인</t>
    <phoneticPr fontId="2" type="noConversion"/>
  </si>
  <si>
    <t>제1호표</t>
    <phoneticPr fontId="2" type="noConversion"/>
  </si>
  <si>
    <t>소계</t>
    <phoneticPr fontId="2" type="noConversion"/>
  </si>
  <si>
    <t>계</t>
    <phoneticPr fontId="2" type="noConversion"/>
  </si>
  <si>
    <t>제2호표</t>
    <phoneticPr fontId="2" type="noConversion"/>
  </si>
  <si>
    <t>철물제작설치</t>
    <phoneticPr fontId="2" type="noConversion"/>
  </si>
  <si>
    <t>구 성 비</t>
    <phoneticPr fontId="2" type="noConversion"/>
  </si>
  <si>
    <t>순 공 사 원 가</t>
    <phoneticPr fontId="2" type="noConversion"/>
  </si>
  <si>
    <t>직접 재료비</t>
    <phoneticPr fontId="2" type="noConversion"/>
  </si>
  <si>
    <t>직접 노무비</t>
    <phoneticPr fontId="2" type="noConversion"/>
  </si>
  <si>
    <t>직접노무비의</t>
    <phoneticPr fontId="2" type="noConversion"/>
  </si>
  <si>
    <t>(2) 계</t>
    <phoneticPr fontId="2" type="noConversion"/>
  </si>
  <si>
    <t>노무비의</t>
    <phoneticPr fontId="2" type="noConversion"/>
  </si>
  <si>
    <t>(1개월 미만 공사로 미적용)</t>
    <phoneticPr fontId="2" type="noConversion"/>
  </si>
  <si>
    <t>1개월 이상 모든 공사에 적용</t>
    <phoneticPr fontId="2" type="noConversion"/>
  </si>
  <si>
    <t>재료비+직접노무비의</t>
    <phoneticPr fontId="2" type="noConversion"/>
  </si>
  <si>
    <t>원 가 계 산 서</t>
    <phoneticPr fontId="2" type="noConversion"/>
  </si>
  <si>
    <t>비   목</t>
    <phoneticPr fontId="2" type="noConversion"/>
  </si>
  <si>
    <t>구   분</t>
    <phoneticPr fontId="2" type="noConversion"/>
  </si>
  <si>
    <t>금   액</t>
    <phoneticPr fontId="2" type="noConversion"/>
  </si>
  <si>
    <t>간접 재료비</t>
    <phoneticPr fontId="2" type="noConversion"/>
  </si>
  <si>
    <t>(1) 계</t>
    <phoneticPr fontId="2" type="noConversion"/>
  </si>
  <si>
    <t>노 무 비</t>
    <phoneticPr fontId="2" type="noConversion"/>
  </si>
  <si>
    <t>간접 노무비</t>
    <phoneticPr fontId="2" type="noConversion"/>
  </si>
  <si>
    <t>산재보험료</t>
    <phoneticPr fontId="2" type="noConversion"/>
  </si>
  <si>
    <t>고용보험료</t>
    <phoneticPr fontId="2" type="noConversion"/>
  </si>
  <si>
    <t>건강보험료</t>
    <phoneticPr fontId="2" type="noConversion"/>
  </si>
  <si>
    <t>1개월 이상 모든 공사에 적용</t>
    <phoneticPr fontId="2" type="noConversion"/>
  </si>
  <si>
    <t>연금보험료</t>
    <phoneticPr fontId="2" type="noConversion"/>
  </si>
  <si>
    <t>노인장기요양보험료</t>
    <phoneticPr fontId="2" type="noConversion"/>
  </si>
  <si>
    <t>산업안전보건관리비</t>
    <phoneticPr fontId="2" type="noConversion"/>
  </si>
  <si>
    <t>기타경비</t>
    <phoneticPr fontId="2" type="noConversion"/>
  </si>
  <si>
    <t>재료비+노무비의</t>
    <phoneticPr fontId="2" type="noConversion"/>
  </si>
  <si>
    <t>(3) 계</t>
    <phoneticPr fontId="2" type="noConversion"/>
  </si>
  <si>
    <t>소         계</t>
    <phoneticPr fontId="2" type="noConversion"/>
  </si>
  <si>
    <t>일 반 관 리 비</t>
    <phoneticPr fontId="2" type="noConversion"/>
  </si>
  <si>
    <t>순공사원가합계의</t>
    <phoneticPr fontId="2" type="noConversion"/>
  </si>
  <si>
    <t>6.00%</t>
    <phoneticPr fontId="2" type="noConversion"/>
  </si>
  <si>
    <t>이          윤</t>
    <phoneticPr fontId="2" type="noConversion"/>
  </si>
  <si>
    <t>노무비+보험료+일반관리비의</t>
    <phoneticPr fontId="2" type="noConversion"/>
  </si>
  <si>
    <t>15.00%</t>
    <phoneticPr fontId="2" type="noConversion"/>
  </si>
  <si>
    <t>설 치 공 사 비</t>
    <phoneticPr fontId="2" type="noConversion"/>
  </si>
  <si>
    <t>전광판 제작</t>
    <phoneticPr fontId="2" type="noConversion"/>
  </si>
  <si>
    <t>설치공사비+제조품의</t>
    <phoneticPr fontId="2" type="noConversion"/>
  </si>
  <si>
    <t>10.00%</t>
    <phoneticPr fontId="2" type="noConversion"/>
  </si>
  <si>
    <t>L-65x65x6</t>
    <phoneticPr fontId="2" type="noConversion"/>
  </si>
  <si>
    <t>앙카볼트</t>
    <phoneticPr fontId="2" type="noConversion"/>
  </si>
  <si>
    <t>EA</t>
    <phoneticPr fontId="2" type="noConversion"/>
  </si>
  <si>
    <t>장비 임대료</t>
    <phoneticPr fontId="2" type="noConversion"/>
  </si>
  <si>
    <t>일</t>
    <phoneticPr fontId="2" type="noConversion"/>
  </si>
  <si>
    <t xml:space="preserve"> - 전광판 설치 크레인 임대</t>
    <phoneticPr fontId="2" type="noConversion"/>
  </si>
  <si>
    <t>3.70%</t>
    <phoneticPr fontId="2" type="noConversion"/>
  </si>
  <si>
    <t>1.01%</t>
    <phoneticPr fontId="2" type="noConversion"/>
  </si>
  <si>
    <t xml:space="preserve"> 1. 전광판 표시부</t>
    <phoneticPr fontId="2" type="noConversion"/>
  </si>
  <si>
    <t xml:space="preserve"> FULL COLOR LED(□200mm)</t>
    <phoneticPr fontId="2" type="noConversion"/>
  </si>
  <si>
    <t xml:space="preserve"> - 전원제어용 POWER REMOTE CONTROLLER 1SET 구성</t>
    <phoneticPr fontId="2" type="noConversion"/>
  </si>
  <si>
    <t>운영,제어용 컴퓨터</t>
    <phoneticPr fontId="2" type="noConversion"/>
  </si>
  <si>
    <t>Intel Core i7, 24" LED</t>
    <phoneticPr fontId="2" type="noConversion"/>
  </si>
  <si>
    <t xml:space="preserve"> - 전광판 운영용 1SET, 전광판 제어용 1SET 구성</t>
    <phoneticPr fontId="2" type="noConversion"/>
  </si>
  <si>
    <t xml:space="preserve"> - X2~X3열 바닥 마감재</t>
    <phoneticPr fontId="2" type="noConversion"/>
  </si>
  <si>
    <t>(1)계+(2)계+(3)계</t>
    <phoneticPr fontId="2" type="noConversion"/>
  </si>
  <si>
    <t>LED MODULE</t>
    <phoneticPr fontId="2" type="noConversion"/>
  </si>
  <si>
    <t xml:space="preserve"> - 예비품 DC5V/1500w POWER SUPPLY 10EA 구성</t>
    <phoneticPr fontId="2" type="noConversion"/>
  </si>
  <si>
    <t>식</t>
    <phoneticPr fontId="2" type="noConversion"/>
  </si>
  <si>
    <t>H-150x150x7x10</t>
    <phoneticPr fontId="2" type="noConversion"/>
  </si>
  <si>
    <t>공       종 : 철골재 철거</t>
    <phoneticPr fontId="2" type="noConversion"/>
  </si>
  <si>
    <t>단       위 : TON당</t>
    <phoneticPr fontId="2" type="noConversion"/>
  </si>
  <si>
    <t>품           명</t>
    <phoneticPr fontId="2" type="noConversion"/>
  </si>
  <si>
    <t>규       격</t>
    <phoneticPr fontId="2" type="noConversion"/>
  </si>
  <si>
    <t>단 위</t>
    <phoneticPr fontId="2" type="noConversion"/>
  </si>
  <si>
    <t>수 량</t>
    <phoneticPr fontId="2" type="noConversion"/>
  </si>
  <si>
    <t>재     료     비</t>
    <phoneticPr fontId="2" type="noConversion"/>
  </si>
  <si>
    <t>노     무     비</t>
    <phoneticPr fontId="2" type="noConversion"/>
  </si>
  <si>
    <t>경           비</t>
    <phoneticPr fontId="2" type="noConversion"/>
  </si>
  <si>
    <t>합    계</t>
    <phoneticPr fontId="2" type="noConversion"/>
  </si>
  <si>
    <t xml:space="preserve">  비   고</t>
    <phoneticPr fontId="2" type="noConversion"/>
  </si>
  <si>
    <t>1.전광판 구조물</t>
    <phoneticPr fontId="2" type="noConversion"/>
  </si>
  <si>
    <t xml:space="preserve"> </t>
    <phoneticPr fontId="2" type="noConversion"/>
  </si>
  <si>
    <t xml:space="preserve"> 1)재료비</t>
    <phoneticPr fontId="2" type="noConversion"/>
  </si>
  <si>
    <t xml:space="preserve">  산소</t>
    <phoneticPr fontId="2" type="noConversion"/>
  </si>
  <si>
    <t xml:space="preserve">  아세틸렌</t>
    <phoneticPr fontId="2" type="noConversion"/>
  </si>
  <si>
    <t>Kg</t>
    <phoneticPr fontId="2" type="noConversion"/>
  </si>
  <si>
    <t xml:space="preserve"> 2)노무비</t>
    <phoneticPr fontId="2" type="noConversion"/>
  </si>
  <si>
    <t>용접공</t>
    <phoneticPr fontId="2" type="noConversion"/>
  </si>
  <si>
    <t>인</t>
    <phoneticPr fontId="2" type="noConversion"/>
  </si>
  <si>
    <t>보통인부(해체)</t>
    <phoneticPr fontId="2" type="noConversion"/>
  </si>
  <si>
    <t>보통인부(뒷정리)</t>
    <phoneticPr fontId="2" type="noConversion"/>
  </si>
  <si>
    <t>소계</t>
    <phoneticPr fontId="2" type="noConversion"/>
  </si>
  <si>
    <t>제1호표 전광판 신설 및 철거 일위대가표</t>
    <phoneticPr fontId="2" type="noConversion"/>
  </si>
  <si>
    <t>2. 기존 전광판 철거 표시부</t>
    <phoneticPr fontId="2" type="noConversion"/>
  </si>
  <si>
    <t>불용 30% 적용</t>
    <phoneticPr fontId="2" type="noConversion"/>
  </si>
  <si>
    <t xml:space="preserve"> 가. 표출면 철거</t>
    <phoneticPr fontId="2" type="noConversion"/>
  </si>
  <si>
    <t>인</t>
    <phoneticPr fontId="2" type="noConversion"/>
  </si>
  <si>
    <t>제1호표</t>
    <phoneticPr fontId="2" type="noConversion"/>
  </si>
  <si>
    <t>철물철거</t>
    <phoneticPr fontId="2" type="noConversion"/>
  </si>
  <si>
    <t>전광판 설치 및 철거 부분</t>
    <phoneticPr fontId="2" type="noConversion"/>
  </si>
  <si>
    <t>식</t>
    <phoneticPr fontId="2" type="noConversion"/>
  </si>
  <si>
    <t>(내부 배관배선 포함)</t>
    <phoneticPr fontId="2" type="noConversion"/>
  </si>
  <si>
    <t>순공사원가합계+일반관리비+이윤의</t>
    <phoneticPr fontId="2" type="noConversion"/>
  </si>
  <si>
    <t>2023년 상반기 노임</t>
    <phoneticPr fontId="2" type="noConversion"/>
  </si>
  <si>
    <t>DC5V</t>
    <phoneticPr fontId="0" type="noConversion"/>
  </si>
  <si>
    <t xml:space="preserve"> 2. 운영시스템</t>
    <phoneticPr fontId="2" type="noConversion"/>
  </si>
  <si>
    <t>제   조   품</t>
    <phoneticPr fontId="2" type="noConversion"/>
  </si>
  <si>
    <t>총   원   가</t>
    <phoneticPr fontId="2" type="noConversion"/>
  </si>
  <si>
    <t>부    가    세</t>
    <phoneticPr fontId="2" type="noConversion"/>
  </si>
  <si>
    <t>합       계</t>
    <phoneticPr fontId="2" type="noConversion"/>
  </si>
  <si>
    <t>LED MODULE(24단15열)_영상부</t>
    <phoneticPr fontId="2" type="noConversion"/>
  </si>
  <si>
    <t xml:space="preserve"> FULL COLOR LED(□320*160mm)</t>
    <phoneticPr fontId="2" type="noConversion"/>
  </si>
  <si>
    <t>DC5V 1.5KW</t>
    <phoneticPr fontId="0" type="noConversion"/>
  </si>
  <si>
    <t>15kw</t>
    <phoneticPr fontId="0" type="noConversion"/>
  </si>
  <si>
    <t xml:space="preserve"> - 전원 분전반 15kw급 1SET 구성</t>
    <phoneticPr fontId="2" type="noConversion"/>
  </si>
  <si>
    <t xml:space="preserve"> - DC5V/1500w POWER SUPPLY 10EA 구성</t>
    <phoneticPr fontId="2" type="noConversion"/>
  </si>
  <si>
    <t xml:space="preserve"> - 모듈 제어 SCU BOARD 12EA 구성 </t>
    <phoneticPr fontId="2" type="noConversion"/>
  </si>
  <si>
    <t xml:space="preserve"> - 전광판 종합 제어 MAIN CONTROLLER 1EA 구성</t>
    <phoneticPr fontId="2" type="noConversion"/>
  </si>
  <si>
    <t>조</t>
    <phoneticPr fontId="2" type="noConversion"/>
  </si>
  <si>
    <t>표출면 : (W)4,800 X (H)3,840</t>
    <phoneticPr fontId="2" type="noConversion"/>
  </si>
  <si>
    <t xml:space="preserve"> 3. 예비품</t>
    <phoneticPr fontId="2" type="noConversion"/>
  </si>
  <si>
    <t xml:space="preserve"> 4. 전광판 함체 제작</t>
    <phoneticPr fontId="2" type="noConversion"/>
  </si>
  <si>
    <t xml:space="preserve"> 5. 기존 전광판 철거</t>
    <phoneticPr fontId="2" type="noConversion"/>
  </si>
  <si>
    <t xml:space="preserve"> - 예비품 LED MODULE 10EA 구성</t>
    <phoneticPr fontId="2" type="noConversion"/>
  </si>
  <si>
    <t>제3호표</t>
    <phoneticPr fontId="2" type="noConversion"/>
  </si>
  <si>
    <t>제4호표</t>
    <phoneticPr fontId="2" type="noConversion"/>
  </si>
  <si>
    <t xml:space="preserve"> - 구조물 고정 앙카볼트 20EA 구성</t>
    <phoneticPr fontId="2" type="noConversion"/>
  </si>
  <si>
    <t xml:space="preserve"> - Module Size   : W320mm x H160mm
 - Display Size  : W4,800mm x H3,840mm
 - Module 수량   : W15 x H24 = 360 Module  
 - Pixel/LED     : Red, Green, Blue 3-in-1 SMD </t>
    <phoneticPr fontId="2" type="noConversion"/>
  </si>
  <si>
    <t>[건  명 : 안산문화예술의전당 전광판 제작 교체 설치 ]</t>
    <phoneticPr fontId="2" type="noConversion"/>
  </si>
  <si>
    <t>12.50%</t>
    <phoneticPr fontId="2" type="noConversion"/>
  </si>
  <si>
    <t>3.545%</t>
    <phoneticPr fontId="2" type="noConversion"/>
  </si>
  <si>
    <t>4.50%</t>
    <phoneticPr fontId="2" type="noConversion"/>
  </si>
  <si>
    <t>12.81%</t>
    <phoneticPr fontId="2" type="noConversion"/>
  </si>
  <si>
    <t>7.80%</t>
    <phoneticPr fontId="2" type="noConversion"/>
  </si>
  <si>
    <t>H-100x100x6x8</t>
    <phoneticPr fontId="2" type="noConversion"/>
  </si>
  <si>
    <t>900x1800x1.6T</t>
    <phoneticPr fontId="2" type="noConversion"/>
  </si>
  <si>
    <t>1.85%</t>
    <phoneticPr fontId="2" type="noConversion"/>
  </si>
  <si>
    <t>항 목 번 호 : 제1호표(2023년 정보통신공사 표준품셈 P.244 8-5-1 준용)</t>
    <phoneticPr fontId="2" type="noConversion"/>
  </si>
  <si>
    <t>항 목 번 호 : 제2호표(2023년 정보통신공사 표준품셈 P.244 8-5-1, P.203 8-1-1 준용)</t>
    <phoneticPr fontId="2" type="noConversion"/>
  </si>
  <si>
    <t>제3호표 전광판 외함 일위대가표</t>
    <phoneticPr fontId="2" type="noConversion"/>
  </si>
  <si>
    <t>공       종 : 잡철물 제작 및 설치 - (현장설치)일반철재</t>
    <phoneticPr fontId="2" type="noConversion"/>
  </si>
  <si>
    <t>단       위 : TON당</t>
    <phoneticPr fontId="2" type="noConversion"/>
  </si>
  <si>
    <t>품           명</t>
    <phoneticPr fontId="2" type="noConversion"/>
  </si>
  <si>
    <t>규       격</t>
    <phoneticPr fontId="2" type="noConversion"/>
  </si>
  <si>
    <t>단 위</t>
    <phoneticPr fontId="2" type="noConversion"/>
  </si>
  <si>
    <t>수 량</t>
    <phoneticPr fontId="2" type="noConversion"/>
  </si>
  <si>
    <t>재     료     비</t>
    <phoneticPr fontId="2" type="noConversion"/>
  </si>
  <si>
    <t>노     무     비</t>
    <phoneticPr fontId="2" type="noConversion"/>
  </si>
  <si>
    <t>경           비</t>
    <phoneticPr fontId="2" type="noConversion"/>
  </si>
  <si>
    <t>합    계</t>
    <phoneticPr fontId="2" type="noConversion"/>
  </si>
  <si>
    <t xml:space="preserve">  비   고</t>
    <phoneticPr fontId="2" type="noConversion"/>
  </si>
  <si>
    <t>잡철물 제작 및 설치 - (현장설치) 일반철재</t>
    <phoneticPr fontId="2" type="noConversion"/>
  </si>
  <si>
    <t xml:space="preserve"> </t>
    <phoneticPr fontId="2" type="noConversion"/>
  </si>
  <si>
    <t>철    공</t>
  </si>
  <si>
    <t>인</t>
  </si>
  <si>
    <t>용 접 공</t>
  </si>
  <si>
    <t>특별인부</t>
  </si>
  <si>
    <t/>
  </si>
  <si>
    <t>인</t>
    <phoneticPr fontId="2" type="noConversion"/>
  </si>
  <si>
    <t>보통인부</t>
  </si>
  <si>
    <t>공구손료 및 경장비의 기계경비</t>
  </si>
  <si>
    <t>노무비의</t>
  </si>
  <si>
    <t>%</t>
  </si>
  <si>
    <t>잡재료비</t>
  </si>
  <si>
    <t>소계</t>
    <phoneticPr fontId="2" type="noConversion"/>
  </si>
  <si>
    <t>기존전광판 철거</t>
    <phoneticPr fontId="2" type="noConversion"/>
  </si>
  <si>
    <t xml:space="preserve"> 나. 외함 철거</t>
    <phoneticPr fontId="2" type="noConversion"/>
  </si>
  <si>
    <t>제4호표 전광판 구조물 철거 일위대가표</t>
    <phoneticPr fontId="2" type="noConversion"/>
  </si>
  <si>
    <t>병</t>
    <phoneticPr fontId="2" type="noConversion"/>
  </si>
  <si>
    <t>항 목 번 호 : 제3호표(2023년 건설공사 표준품셈 P.593 8-3-1 준용)</t>
    <phoneticPr fontId="2" type="noConversion"/>
  </si>
  <si>
    <t>항 목 번 호 : 제4호표(2023년건설공사 표준품셈 P.870 3-1-3 철골재 철거 준용)</t>
    <phoneticPr fontId="2" type="noConversion"/>
  </si>
  <si>
    <t>대기압상태</t>
    <phoneticPr fontId="2" type="noConversion"/>
  </si>
  <si>
    <t>900x1800x1.6T</t>
    <phoneticPr fontId="2" type="noConversion"/>
  </si>
  <si>
    <t>M16x125</t>
    <phoneticPr fontId="2" type="noConversion"/>
  </si>
  <si>
    <t>크레인 5TON</t>
    <phoneticPr fontId="2" type="noConversion"/>
  </si>
  <si>
    <t xml:space="preserve"> - 총길이 50m x 비중17.2 (X,Y열 부재)</t>
    <phoneticPr fontId="2" type="noConversion"/>
  </si>
  <si>
    <t xml:space="preserve"> - 총길이 10m x 비중17.2 (X,Y열 부재)</t>
    <phoneticPr fontId="2" type="noConversion"/>
  </si>
  <si>
    <t>광컨버터</t>
    <phoneticPr fontId="2" type="noConversion"/>
  </si>
  <si>
    <t>컨버터</t>
    <phoneticPr fontId="2" type="noConversion"/>
  </si>
  <si>
    <t>총       계</t>
    <phoneticPr fontId="2" type="noConversion"/>
  </si>
  <si>
    <r>
      <rPr>
        <b/>
        <u/>
        <sz val="18"/>
        <color theme="1"/>
        <rFont val="맑은 고딕"/>
        <family val="3"/>
        <charset val="129"/>
        <scheme val="minor"/>
      </rPr>
      <t>소프트웨어 개발비 산정근거</t>
    </r>
    <r>
      <rPr>
        <b/>
        <u/>
        <sz val="14"/>
        <color theme="1"/>
        <rFont val="맑은 고딕"/>
        <family val="3"/>
        <charset val="129"/>
        <scheme val="minor"/>
      </rPr>
      <t xml:space="preserve">
</t>
    </r>
    <r>
      <rPr>
        <b/>
        <sz val="11"/>
        <color rgb="FF0000FF"/>
        <rFont val="맑은 고딕"/>
        <family val="3"/>
        <charset val="129"/>
        <scheme val="minor"/>
      </rPr>
      <t xml:space="preserve">&lt;2022년 개정판 SW사업 대가산정 가이드 준용&gt; </t>
    </r>
    <phoneticPr fontId="2" type="noConversion"/>
  </si>
  <si>
    <t>5-2. 보정 후 개발원가 (설계내역서-전광판 운영프로그램 산출근거)</t>
    <phoneticPr fontId="2" type="noConversion"/>
  </si>
  <si>
    <t xml:space="preserve">  소프트웨어 개발비 산 출 서</t>
    <phoneticPr fontId="2" type="noConversion"/>
  </si>
  <si>
    <t xml:space="preserve"> - 총길이 50m x 비중5.91 (X,Z2열 부재)</t>
    <phoneticPr fontId="2" type="noConversion"/>
  </si>
  <si>
    <t xml:space="preserve"> - 총길이 20m x 비중31.5 (X,Y열 부재)</t>
    <phoneticPr fontId="2" type="noConversion"/>
  </si>
  <si>
    <t xml:space="preserve"> - 4장 x 비중21.0 (전면 외부 마감재)</t>
    <phoneticPr fontId="2" type="noConversion"/>
  </si>
  <si>
    <t>(W)5860x(H)4290mm</t>
    <phoneticPr fontId="2" type="noConversion"/>
  </si>
  <si>
    <t>경    비</t>
  </si>
  <si>
    <t>EGI판넬(냉연강판)</t>
    <phoneticPr fontId="2" type="noConversion"/>
  </si>
  <si>
    <t>EX메탈(원형용접철망-와이어메쉬)</t>
    <phoneticPr fontId="2" type="noConversion"/>
  </si>
  <si>
    <t>EGI판넬(냉연강판)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</si>
</sst>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#,##0_ "/>
    <numFmt numFmtId="178" formatCode="0_ "/>
    <numFmt numFmtId="179" formatCode="0.00_ "/>
    <numFmt numFmtId="180" formatCode="0.0%"/>
    <numFmt numFmtId="181" formatCode="0.00_);[Red]\(0.00\)"/>
    <numFmt numFmtId="182" formatCode="#,##0.00_);[Red]\(#,##0.00\)"/>
    <numFmt numFmtId="183" formatCode="_-* #,##0.0_-;\-* #,##0.0_-;_-* &quot;-&quot;_-;_-@_-"/>
    <numFmt numFmtId="184" formatCode="0.00;_ꀀ"/>
    <numFmt numFmtId="189" formatCode="#,##0.0########"/>
    <numFmt numFmtId="190" formatCode="#,##0.0000_);[Red]\(#,##0.0000\)"/>
    <numFmt numFmtId="191" formatCode="_-* #,##0_-;\-* #,##0_-;_-* &quot;-&quot;??_-;_-@_-"/>
    <numFmt numFmtId="192" formatCode="0.0000"/>
    <numFmt numFmtId="193" formatCode="0.000_ "/>
  </numFmts>
  <fonts count="4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체"/>
      <family val="3"/>
      <charset val="129"/>
    </font>
    <font>
      <sz val="11"/>
      <name val="돋움체"/>
      <family val="3"/>
      <charset val="129"/>
    </font>
    <font>
      <sz val="9"/>
      <name val="돋움체"/>
      <family val="3"/>
      <charset val="129"/>
    </font>
    <font>
      <b/>
      <sz val="9"/>
      <name val="돋움체"/>
      <family val="3"/>
      <charset val="129"/>
    </font>
    <font>
      <sz val="10"/>
      <name val="돋움체"/>
      <family val="3"/>
      <charset val="129"/>
    </font>
    <font>
      <sz val="8"/>
      <name val="돋움체"/>
      <family val="3"/>
      <charset val="129"/>
    </font>
    <font>
      <b/>
      <sz val="18"/>
      <name val="돋움체"/>
      <family val="3"/>
      <charset val="129"/>
    </font>
    <font>
      <sz val="24"/>
      <name val="돋움체"/>
      <family val="3"/>
      <charset val="129"/>
    </font>
    <font>
      <b/>
      <sz val="11"/>
      <name val="돋움체"/>
      <family val="3"/>
      <charset val="129"/>
    </font>
    <font>
      <b/>
      <sz val="20"/>
      <name val="돋움체"/>
      <family val="3"/>
      <charset val="129"/>
    </font>
    <font>
      <b/>
      <sz val="28"/>
      <name val="휴먼옛체"/>
      <family val="3"/>
      <charset val="129"/>
    </font>
    <font>
      <sz val="28"/>
      <name val="휴먼옛체"/>
      <family val="3"/>
      <charset val="129"/>
    </font>
    <font>
      <sz val="11"/>
      <name val="바탕체"/>
      <family val="1"/>
      <charset val="129"/>
    </font>
    <font>
      <b/>
      <sz val="8"/>
      <name val="돋움체"/>
      <family val="3"/>
      <charset val="129"/>
    </font>
    <font>
      <sz val="9"/>
      <color rgb="FFFF0000"/>
      <name val="돋움체"/>
      <family val="3"/>
      <charset val="129"/>
    </font>
    <font>
      <sz val="9"/>
      <color theme="1"/>
      <name val="돋움체"/>
      <family val="3"/>
      <charset val="129"/>
    </font>
    <font>
      <b/>
      <u/>
      <sz val="14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b/>
      <sz val="13"/>
      <color rgb="FF0000FF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0"/>
      <name val="돋움체"/>
      <family val="3"/>
      <charset val="129"/>
    </font>
    <font>
      <b/>
      <sz val="28"/>
      <name val="맑은 고딕"/>
      <family val="3"/>
      <charset val="129"/>
      <scheme val="major"/>
    </font>
    <font>
      <sz val="9"/>
      <color indexed="8"/>
      <name val="굴림체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auto="1"/>
      </bottom>
      <diagonal/>
    </border>
    <border>
      <left/>
      <right style="thin">
        <color rgb="FF000000"/>
      </right>
      <top style="double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auto="1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double">
        <color auto="1"/>
      </top>
      <bottom style="thin">
        <color rgb="FF000000"/>
      </bottom>
      <diagonal/>
    </border>
    <border>
      <left/>
      <right style="thin">
        <color rgb="FF000000"/>
      </right>
      <top style="double">
        <color auto="1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0" borderId="0" applyNumberFormat="0" applyBorder="0" applyAlignment="0">
      <alignment horizontal="centerContinuous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69"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indent="1" shrinkToFit="1"/>
    </xf>
    <xf numFmtId="0" fontId="4" fillId="0" borderId="0" xfId="0" applyFont="1" applyAlignment="1">
      <alignment vertical="center"/>
    </xf>
    <xf numFmtId="0" fontId="7" fillId="0" borderId="1" xfId="8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41" fontId="5" fillId="0" borderId="1" xfId="2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0" xfId="0" applyFont="1"/>
    <xf numFmtId="41" fontId="5" fillId="0" borderId="1" xfId="2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41" fontId="5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0" xfId="2" applyNumberFormat="1" applyFont="1" applyBorder="1" applyAlignment="1">
      <alignment horizontal="left" vertical="center"/>
    </xf>
    <xf numFmtId="49" fontId="5" fillId="0" borderId="15" xfId="2" applyNumberFormat="1" applyFont="1" applyBorder="1" applyAlignment="1">
      <alignment horizontal="center" vertical="center"/>
    </xf>
    <xf numFmtId="41" fontId="5" fillId="0" borderId="1" xfId="2" applyFont="1" applyBorder="1" applyAlignment="1">
      <alignment vertical="center"/>
    </xf>
    <xf numFmtId="180" fontId="5" fillId="0" borderId="1" xfId="1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41" fontId="6" fillId="0" borderId="0" xfId="0" applyNumberFormat="1" applyFont="1"/>
    <xf numFmtId="43" fontId="6" fillId="0" borderId="0" xfId="0" applyNumberFormat="1" applyFont="1"/>
    <xf numFmtId="0" fontId="5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2" fontId="5" fillId="0" borderId="1" xfId="0" applyNumberFormat="1" applyFont="1" applyBorder="1" applyAlignment="1">
      <alignment horizontal="center" vertical="center" shrinkToFit="1"/>
    </xf>
    <xf numFmtId="41" fontId="5" fillId="0" borderId="1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vertical="center"/>
    </xf>
    <xf numFmtId="0" fontId="4" fillId="0" borderId="23" xfId="0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41" fontId="5" fillId="3" borderId="1" xfId="0" applyNumberFormat="1" applyFont="1" applyFill="1" applyBorder="1" applyAlignment="1">
      <alignment horizontal="right" vertical="center"/>
    </xf>
    <xf numFmtId="41" fontId="5" fillId="3" borderId="1" xfId="2" applyFont="1" applyFill="1" applyBorder="1" applyAlignment="1">
      <alignment horizontal="right" vertical="center"/>
    </xf>
    <xf numFmtId="176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9" applyFont="1" applyBorder="1" applyAlignment="1">
      <alignment horizontal="center" vertical="center"/>
    </xf>
    <xf numFmtId="0" fontId="4" fillId="0" borderId="1" xfId="9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41" fontId="5" fillId="4" borderId="1" xfId="0" applyNumberFormat="1" applyFont="1" applyFill="1" applyBorder="1" applyAlignment="1">
      <alignment horizontal="right" vertical="center"/>
    </xf>
    <xf numFmtId="41" fontId="5" fillId="4" borderId="1" xfId="2" applyFont="1" applyFill="1" applyBorder="1" applyAlignment="1">
      <alignment horizontal="right" vertical="center"/>
    </xf>
    <xf numFmtId="176" fontId="5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shrinkToFit="1"/>
    </xf>
    <xf numFmtId="178" fontId="5" fillId="4" borderId="1" xfId="0" applyNumberFormat="1" applyFont="1" applyFill="1" applyBorder="1" applyAlignment="1">
      <alignment horizontal="center" vertical="center" shrinkToFit="1"/>
    </xf>
    <xf numFmtId="0" fontId="5" fillId="0" borderId="1" xfId="0" quotePrefix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 indent="1"/>
    </xf>
    <xf numFmtId="41" fontId="5" fillId="5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41" fontId="4" fillId="0" borderId="1" xfId="2" applyFont="1" applyBorder="1" applyAlignment="1">
      <alignment vertical="center"/>
    </xf>
    <xf numFmtId="41" fontId="4" fillId="0" borderId="1" xfId="2" applyFont="1" applyBorder="1" applyAlignment="1">
      <alignment horizontal="right" vertical="center"/>
    </xf>
    <xf numFmtId="41" fontId="4" fillId="2" borderId="1" xfId="2" applyFont="1" applyFill="1" applyBorder="1" applyAlignment="1">
      <alignment vertical="center"/>
    </xf>
    <xf numFmtId="41" fontId="4" fillId="0" borderId="9" xfId="2" applyFont="1" applyBorder="1" applyAlignment="1">
      <alignment vertical="center"/>
    </xf>
    <xf numFmtId="41" fontId="4" fillId="0" borderId="9" xfId="2" applyFont="1" applyBorder="1" applyAlignment="1">
      <alignment horizontal="right" vertical="center"/>
    </xf>
    <xf numFmtId="41" fontId="17" fillId="0" borderId="1" xfId="0" applyNumberFormat="1" applyFont="1" applyBorder="1" applyAlignment="1">
      <alignment horizontal="right" vertical="center"/>
    </xf>
    <xf numFmtId="41" fontId="5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1" fontId="6" fillId="0" borderId="1" xfId="2" applyFont="1" applyBorder="1" applyAlignment="1">
      <alignment horizontal="center" vertical="center" shrinkToFit="1"/>
    </xf>
    <xf numFmtId="41" fontId="5" fillId="0" borderId="1" xfId="2" applyFont="1" applyBorder="1">
      <alignment vertical="center"/>
    </xf>
    <xf numFmtId="41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82" fontId="5" fillId="0" borderId="1" xfId="0" applyNumberFormat="1" applyFont="1" applyBorder="1" applyAlignment="1">
      <alignment horizontal="center" vertical="center" shrinkToFit="1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41" fontId="8" fillId="0" borderId="29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0" fontId="8" fillId="2" borderId="26" xfId="0" applyNumberFormat="1" applyFont="1" applyFill="1" applyBorder="1" applyAlignment="1">
      <alignment horizontal="center" vertical="center" shrinkToFit="1"/>
    </xf>
    <xf numFmtId="41" fontId="8" fillId="2" borderId="26" xfId="2" applyFont="1" applyFill="1" applyBorder="1" applyAlignment="1">
      <alignment vertical="center"/>
    </xf>
    <xf numFmtId="3" fontId="8" fillId="2" borderId="26" xfId="2" applyNumberFormat="1" applyFont="1" applyFill="1" applyBorder="1" applyAlignment="1">
      <alignment vertical="center"/>
    </xf>
    <xf numFmtId="41" fontId="8" fillId="2" borderId="26" xfId="2" applyFont="1" applyFill="1" applyBorder="1" applyAlignment="1">
      <alignment horizontal="center" vertical="center"/>
    </xf>
    <xf numFmtId="183" fontId="8" fillId="2" borderId="26" xfId="2" applyNumberFormat="1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183" fontId="8" fillId="2" borderId="26" xfId="2" applyNumberFormat="1" applyFont="1" applyFill="1" applyBorder="1" applyAlignment="1">
      <alignment horizontal="center" vertical="center"/>
    </xf>
    <xf numFmtId="9" fontId="8" fillId="2" borderId="26" xfId="0" applyNumberFormat="1" applyFont="1" applyFill="1" applyBorder="1" applyAlignment="1">
      <alignment horizontal="center" vertical="center" shrinkToFit="1"/>
    </xf>
    <xf numFmtId="184" fontId="8" fillId="2" borderId="26" xfId="0" applyNumberFormat="1" applyFont="1" applyFill="1" applyBorder="1" applyAlignment="1">
      <alignment horizontal="center" vertical="center"/>
    </xf>
    <xf numFmtId="41" fontId="8" fillId="2" borderId="26" xfId="2" applyFont="1" applyFill="1" applyBorder="1" applyAlignment="1">
      <alignment horizontal="right" vertical="center"/>
    </xf>
    <xf numFmtId="41" fontId="5" fillId="0" borderId="0" xfId="0" applyNumberFormat="1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 indent="1"/>
    </xf>
    <xf numFmtId="9" fontId="8" fillId="2" borderId="31" xfId="0" applyNumberFormat="1" applyFont="1" applyFill="1" applyBorder="1" applyAlignment="1">
      <alignment horizontal="center" vertical="center" shrinkToFit="1"/>
    </xf>
    <xf numFmtId="184" fontId="8" fillId="2" borderId="31" xfId="0" applyNumberFormat="1" applyFont="1" applyFill="1" applyBorder="1" applyAlignment="1">
      <alignment horizontal="center" vertical="center"/>
    </xf>
    <xf numFmtId="41" fontId="8" fillId="2" borderId="31" xfId="2" applyFont="1" applyFill="1" applyBorder="1" applyAlignment="1">
      <alignment vertical="center"/>
    </xf>
    <xf numFmtId="3" fontId="8" fillId="2" borderId="31" xfId="2" applyNumberFormat="1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41" fontId="8" fillId="2" borderId="29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shrinkToFit="1"/>
    </xf>
    <xf numFmtId="0" fontId="8" fillId="4" borderId="28" xfId="0" applyFont="1" applyFill="1" applyBorder="1" applyAlignment="1">
      <alignment horizontal="center" vertical="center"/>
    </xf>
    <xf numFmtId="41" fontId="8" fillId="4" borderId="28" xfId="2" applyFont="1" applyFill="1" applyBorder="1" applyAlignment="1">
      <alignment horizontal="right" vertical="center"/>
    </xf>
    <xf numFmtId="41" fontId="8" fillId="4" borderId="28" xfId="2" applyFont="1" applyFill="1" applyBorder="1" applyAlignment="1">
      <alignment vertical="center"/>
    </xf>
    <xf numFmtId="0" fontId="8" fillId="4" borderId="36" xfId="0" applyFont="1" applyFill="1" applyBorder="1" applyAlignment="1">
      <alignment horizontal="center" vertical="center"/>
    </xf>
    <xf numFmtId="41" fontId="5" fillId="0" borderId="0" xfId="2" applyFont="1" applyAlignment="1">
      <alignment horizontal="center" vertical="center"/>
    </xf>
    <xf numFmtId="41" fontId="5" fillId="0" borderId="0" xfId="0" applyNumberFormat="1" applyFont="1" applyAlignment="1">
      <alignment vertical="center" shrinkToFit="1"/>
    </xf>
    <xf numFmtId="43" fontId="8" fillId="2" borderId="31" xfId="2" applyNumberFormat="1" applyFont="1" applyFill="1" applyBorder="1" applyAlignment="1">
      <alignment vertical="center"/>
    </xf>
    <xf numFmtId="43" fontId="8" fillId="4" borderId="28" xfId="2" applyNumberFormat="1" applyFont="1" applyFill="1" applyBorder="1" applyAlignment="1">
      <alignment vertical="center"/>
    </xf>
    <xf numFmtId="41" fontId="8" fillId="2" borderId="26" xfId="0" applyNumberFormat="1" applyFont="1" applyFill="1" applyBorder="1" applyAlignment="1">
      <alignment horizontal="left" vertical="center" indent="1"/>
    </xf>
    <xf numFmtId="17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41" fontId="5" fillId="0" borderId="2" xfId="0" applyNumberFormat="1" applyFont="1" applyBorder="1" applyAlignment="1">
      <alignment horizontal="center" vertical="center" shrinkToFit="1"/>
    </xf>
    <xf numFmtId="41" fontId="5" fillId="5" borderId="1" xfId="0" applyNumberFormat="1" applyFont="1" applyFill="1" applyBorder="1" applyAlignment="1">
      <alignment horizontal="right" vertical="center" shrinkToFit="1"/>
    </xf>
    <xf numFmtId="0" fontId="8" fillId="0" borderId="26" xfId="0" applyFont="1" applyBorder="1" applyAlignment="1">
      <alignment horizontal="center" vertical="center" shrinkToFit="1"/>
    </xf>
    <xf numFmtId="41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4" fontId="8" fillId="2" borderId="33" xfId="0" applyNumberFormat="1" applyFont="1" applyFill="1" applyBorder="1" applyAlignment="1">
      <alignment vertical="center"/>
    </xf>
    <xf numFmtId="41" fontId="18" fillId="0" borderId="1" xfId="0" applyNumberFormat="1" applyFont="1" applyBorder="1" applyAlignment="1">
      <alignment horizontal="right" vertical="center"/>
    </xf>
    <xf numFmtId="41" fontId="4" fillId="0" borderId="0" xfId="0" applyNumberFormat="1" applyFont="1" applyAlignment="1">
      <alignment vertical="center"/>
    </xf>
    <xf numFmtId="0" fontId="5" fillId="0" borderId="58" xfId="0" applyFont="1" applyBorder="1" applyAlignment="1">
      <alignment horizontal="center" vertical="center"/>
    </xf>
    <xf numFmtId="180" fontId="5" fillId="0" borderId="58" xfId="2" applyNumberFormat="1" applyFont="1" applyBorder="1" applyAlignment="1">
      <alignment horizontal="center" vertical="center"/>
    </xf>
    <xf numFmtId="49" fontId="5" fillId="0" borderId="59" xfId="2" applyNumberFormat="1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180" fontId="5" fillId="0" borderId="60" xfId="2" applyNumberFormat="1" applyFont="1" applyBorder="1" applyAlignment="1">
      <alignment horizontal="center" vertical="center"/>
    </xf>
    <xf numFmtId="49" fontId="5" fillId="0" borderId="61" xfId="2" applyNumberFormat="1" applyFont="1" applyBorder="1" applyAlignment="1">
      <alignment horizontal="center" vertical="center"/>
    </xf>
    <xf numFmtId="49" fontId="5" fillId="0" borderId="59" xfId="2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180" fontId="5" fillId="0" borderId="62" xfId="1" applyNumberFormat="1" applyFont="1" applyBorder="1" applyAlignment="1">
      <alignment horizontal="center" vertical="center"/>
    </xf>
    <xf numFmtId="49" fontId="5" fillId="0" borderId="63" xfId="2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41" fontId="5" fillId="0" borderId="1" xfId="2" applyFont="1" applyFill="1" applyBorder="1" applyAlignment="1">
      <alignment horizontal="right" vertical="center"/>
    </xf>
    <xf numFmtId="0" fontId="8" fillId="5" borderId="35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 shrinkToFit="1"/>
    </xf>
    <xf numFmtId="0" fontId="8" fillId="5" borderId="28" xfId="0" applyFont="1" applyFill="1" applyBorder="1" applyAlignment="1">
      <alignment horizontal="center" vertical="center"/>
    </xf>
    <xf numFmtId="41" fontId="8" fillId="5" borderId="28" xfId="2" applyFont="1" applyFill="1" applyBorder="1" applyAlignment="1">
      <alignment horizontal="right" vertical="center"/>
    </xf>
    <xf numFmtId="41" fontId="8" fillId="5" borderId="28" xfId="2" applyFont="1" applyFill="1" applyBorder="1" applyAlignment="1">
      <alignment vertical="center"/>
    </xf>
    <xf numFmtId="41" fontId="16" fillId="5" borderId="28" xfId="2" applyFont="1" applyFill="1" applyBorder="1" applyAlignment="1">
      <alignment vertical="center"/>
    </xf>
    <xf numFmtId="0" fontId="8" fillId="5" borderId="3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indent="1"/>
    </xf>
    <xf numFmtId="0" fontId="8" fillId="0" borderId="26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/>
    </xf>
    <xf numFmtId="0" fontId="25" fillId="0" borderId="69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179" fontId="25" fillId="0" borderId="82" xfId="0" applyNumberFormat="1" applyFont="1" applyBorder="1" applyAlignment="1">
      <alignment horizontal="center" vertical="center" wrapText="1"/>
    </xf>
    <xf numFmtId="3" fontId="25" fillId="0" borderId="88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justify"/>
    </xf>
    <xf numFmtId="0" fontId="22" fillId="0" borderId="0" xfId="0" applyFont="1"/>
    <xf numFmtId="0" fontId="25" fillId="0" borderId="65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176" fontId="22" fillId="0" borderId="117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41" fontId="18" fillId="4" borderId="1" xfId="0" applyNumberFormat="1" applyFont="1" applyFill="1" applyBorder="1" applyAlignment="1">
      <alignment horizontal="right" vertical="center"/>
    </xf>
    <xf numFmtId="41" fontId="17" fillId="4" borderId="1" xfId="0" applyNumberFormat="1" applyFont="1" applyFill="1" applyBorder="1" applyAlignment="1">
      <alignment horizontal="right" vertical="center"/>
    </xf>
    <xf numFmtId="41" fontId="5" fillId="4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41" fontId="6" fillId="0" borderId="0" xfId="0" applyNumberFormat="1" applyFont="1" applyAlignment="1">
      <alignment horizontal="center" vertical="center"/>
    </xf>
    <xf numFmtId="41" fontId="5" fillId="0" borderId="0" xfId="0" applyNumberFormat="1" applyFont="1"/>
    <xf numFmtId="0" fontId="5" fillId="5" borderId="1" xfId="0" applyFont="1" applyFill="1" applyBorder="1" applyAlignment="1">
      <alignment horizontal="left" vertical="center" indent="1"/>
    </xf>
    <xf numFmtId="41" fontId="5" fillId="5" borderId="1" xfId="2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1" fontId="5" fillId="0" borderId="0" xfId="2" applyFont="1" applyAlignment="1">
      <alignment vertical="center"/>
    </xf>
    <xf numFmtId="41" fontId="6" fillId="0" borderId="13" xfId="2" applyFont="1" applyBorder="1" applyAlignment="1">
      <alignment vertical="center"/>
    </xf>
    <xf numFmtId="9" fontId="5" fillId="0" borderId="1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179" fontId="6" fillId="0" borderId="1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/>
    </xf>
    <xf numFmtId="41" fontId="8" fillId="0" borderId="28" xfId="2" applyFont="1" applyFill="1" applyBorder="1" applyAlignment="1">
      <alignment horizontal="right" vertical="center"/>
    </xf>
    <xf numFmtId="41" fontId="8" fillId="0" borderId="28" xfId="2" applyFont="1" applyFill="1" applyBorder="1" applyAlignment="1">
      <alignment vertical="center"/>
    </xf>
    <xf numFmtId="41" fontId="16" fillId="0" borderId="28" xfId="2" applyFont="1" applyFill="1" applyBorder="1" applyAlignment="1">
      <alignment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25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1" fontId="5" fillId="0" borderId="1" xfId="0" applyNumberFormat="1" applyFont="1" applyBorder="1" applyAlignment="1">
      <alignment horizontal="center" vertical="center" shrinkToFit="1"/>
    </xf>
    <xf numFmtId="180" fontId="6" fillId="0" borderId="1" xfId="1" applyNumberFormat="1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49" fontId="39" fillId="4" borderId="121" xfId="2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0" fontId="5" fillId="6" borderId="1" xfId="0" applyFont="1" applyFill="1" applyBorder="1" applyAlignment="1">
      <alignment horizontal="left" vertical="center" indent="1"/>
    </xf>
    <xf numFmtId="0" fontId="5" fillId="6" borderId="1" xfId="0" applyFont="1" applyFill="1" applyBorder="1" applyAlignment="1">
      <alignment horizontal="center" vertical="center" shrinkToFit="1"/>
    </xf>
    <xf numFmtId="41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1" fontId="5" fillId="6" borderId="1" xfId="2" applyFont="1" applyFill="1" applyBorder="1" applyAlignment="1">
      <alignment horizontal="center" vertical="center" shrinkToFit="1"/>
    </xf>
    <xf numFmtId="177" fontId="8" fillId="2" borderId="26" xfId="2" applyNumberFormat="1" applyFont="1" applyFill="1" applyBorder="1" applyAlignment="1">
      <alignment vertical="center"/>
    </xf>
    <xf numFmtId="0" fontId="8" fillId="0" borderId="25" xfId="0" applyNumberFormat="1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/>
    </xf>
    <xf numFmtId="41" fontId="8" fillId="0" borderId="26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/>
    </xf>
    <xf numFmtId="189" fontId="41" fillId="0" borderId="125" xfId="0" applyNumberFormat="1" applyFont="1" applyBorder="1" applyAlignment="1">
      <alignment vertical="center"/>
    </xf>
    <xf numFmtId="41" fontId="8" fillId="0" borderId="29" xfId="0" applyNumberFormat="1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left" vertical="center" shrinkToFit="1"/>
    </xf>
    <xf numFmtId="3" fontId="41" fillId="0" borderId="125" xfId="0" applyNumberFormat="1" applyFont="1" applyBorder="1" applyAlignment="1">
      <alignment vertical="center"/>
    </xf>
    <xf numFmtId="41" fontId="8" fillId="0" borderId="29" xfId="2" applyFont="1" applyFill="1" applyBorder="1" applyAlignment="1">
      <alignment horizontal="center" vertical="center"/>
    </xf>
    <xf numFmtId="0" fontId="16" fillId="5" borderId="35" xfId="0" applyNumberFormat="1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shrinkToFit="1"/>
    </xf>
    <xf numFmtId="0" fontId="16" fillId="5" borderId="28" xfId="0" applyFont="1" applyFill="1" applyBorder="1" applyAlignment="1">
      <alignment horizontal="center" vertical="center"/>
    </xf>
    <xf numFmtId="41" fontId="16" fillId="5" borderId="28" xfId="2" applyFont="1" applyFill="1" applyBorder="1" applyAlignment="1">
      <alignment horizontal="right" vertical="center"/>
    </xf>
    <xf numFmtId="41" fontId="16" fillId="5" borderId="28" xfId="2" applyNumberFormat="1" applyFont="1" applyFill="1" applyBorder="1" applyAlignment="1">
      <alignment vertical="center"/>
    </xf>
    <xf numFmtId="0" fontId="16" fillId="5" borderId="36" xfId="0" applyFont="1" applyFill="1" applyBorder="1" applyAlignment="1">
      <alignment horizontal="center" vertical="center" wrapText="1"/>
    </xf>
    <xf numFmtId="41" fontId="39" fillId="6" borderId="16" xfId="2" applyFont="1" applyFill="1" applyBorder="1" applyAlignment="1">
      <alignment vertical="center"/>
    </xf>
    <xf numFmtId="180" fontId="39" fillId="6" borderId="16" xfId="1" applyNumberFormat="1" applyFont="1" applyFill="1" applyBorder="1" applyAlignment="1">
      <alignment horizontal="center" vertical="center"/>
    </xf>
    <xf numFmtId="41" fontId="0" fillId="0" borderId="126" xfId="0" applyNumberFormat="1" applyBorder="1" applyAlignment="1">
      <alignment horizontal="left" vertical="center"/>
    </xf>
    <xf numFmtId="41" fontId="39" fillId="4" borderId="128" xfId="2" applyFont="1" applyFill="1" applyBorder="1">
      <alignment vertical="center"/>
    </xf>
    <xf numFmtId="180" fontId="7" fillId="4" borderId="16" xfId="1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 shrinkToFit="1"/>
    </xf>
    <xf numFmtId="0" fontId="8" fillId="0" borderId="25" xfId="0" applyFont="1" applyFill="1" applyBorder="1" applyAlignment="1">
      <alignment vertical="center"/>
    </xf>
    <xf numFmtId="9" fontId="8" fillId="0" borderId="31" xfId="0" applyNumberFormat="1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center" vertical="center"/>
    </xf>
    <xf numFmtId="184" fontId="8" fillId="0" borderId="31" xfId="0" applyNumberFormat="1" applyFont="1" applyFill="1" applyBorder="1" applyAlignment="1">
      <alignment horizontal="center" vertical="center"/>
    </xf>
    <xf numFmtId="43" fontId="8" fillId="0" borderId="31" xfId="2" applyNumberFormat="1" applyFont="1" applyFill="1" applyBorder="1" applyAlignment="1">
      <alignment vertical="center"/>
    </xf>
    <xf numFmtId="3" fontId="8" fillId="0" borderId="31" xfId="2" applyNumberFormat="1" applyFont="1" applyFill="1" applyBorder="1" applyAlignment="1">
      <alignment vertical="center"/>
    </xf>
    <xf numFmtId="41" fontId="8" fillId="0" borderId="31" xfId="2" applyFont="1" applyFill="1" applyBorder="1" applyAlignment="1">
      <alignment vertical="center"/>
    </xf>
    <xf numFmtId="0" fontId="8" fillId="0" borderId="33" xfId="0" applyFont="1" applyFill="1" applyBorder="1" applyAlignment="1">
      <alignment vertical="center" shrinkToFit="1"/>
    </xf>
    <xf numFmtId="0" fontId="8" fillId="0" borderId="31" xfId="0" applyNumberFormat="1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1" fontId="5" fillId="0" borderId="1" xfId="2" applyFont="1" applyFill="1" applyBorder="1" applyAlignment="1">
      <alignment horizontal="center" vertical="center" shrinkToFit="1"/>
    </xf>
    <xf numFmtId="0" fontId="5" fillId="0" borderId="129" xfId="0" applyFont="1" applyBorder="1" applyAlignment="1">
      <alignment horizontal="center" vertical="center"/>
    </xf>
    <xf numFmtId="180" fontId="5" fillId="0" borderId="129" xfId="1" applyNumberFormat="1" applyFont="1" applyBorder="1" applyAlignment="1">
      <alignment horizontal="center" vertical="center"/>
    </xf>
    <xf numFmtId="49" fontId="5" fillId="0" borderId="130" xfId="2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center" vertical="center" shrinkToFit="1"/>
    </xf>
    <xf numFmtId="41" fontId="5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indent="1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indent="1" shrinkToFit="1"/>
    </xf>
    <xf numFmtId="0" fontId="7" fillId="0" borderId="1" xfId="8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/>
    <xf numFmtId="0" fontId="5" fillId="0" borderId="11" xfId="0" applyFont="1" applyFill="1" applyBorder="1" applyAlignment="1">
      <alignment horizontal="left" vertical="center" indent="1"/>
    </xf>
    <xf numFmtId="2" fontId="5" fillId="0" borderId="1" xfId="0" applyNumberFormat="1" applyFont="1" applyFill="1" applyBorder="1" applyAlignment="1">
      <alignment horizontal="center" vertical="center" shrinkToFit="1"/>
    </xf>
    <xf numFmtId="41" fontId="5" fillId="0" borderId="60" xfId="2" applyFont="1" applyFill="1" applyBorder="1" applyAlignment="1">
      <alignment vertical="center"/>
    </xf>
    <xf numFmtId="41" fontId="5" fillId="0" borderId="58" xfId="2" applyFont="1" applyFill="1" applyBorder="1" applyAlignment="1">
      <alignment vertical="center"/>
    </xf>
    <xf numFmtId="41" fontId="5" fillId="0" borderId="129" xfId="2" applyFont="1" applyFill="1" applyBorder="1" applyAlignment="1">
      <alignment vertical="center"/>
    </xf>
    <xf numFmtId="41" fontId="5" fillId="0" borderId="62" xfId="2" applyFont="1" applyFill="1" applyBorder="1" applyAlignment="1">
      <alignment vertical="center"/>
    </xf>
    <xf numFmtId="41" fontId="5" fillId="0" borderId="62" xfId="2" applyFont="1" applyFill="1" applyBorder="1" applyAlignment="1">
      <alignment horizontal="center" vertical="center"/>
    </xf>
    <xf numFmtId="41" fontId="5" fillId="0" borderId="13" xfId="2" applyFont="1" applyFill="1" applyBorder="1" applyAlignment="1">
      <alignment vertical="center"/>
    </xf>
    <xf numFmtId="41" fontId="6" fillId="0" borderId="13" xfId="2" applyFont="1" applyFill="1" applyBorder="1" applyAlignment="1">
      <alignment vertical="center"/>
    </xf>
    <xf numFmtId="41" fontId="5" fillId="6" borderId="1" xfId="0" applyNumberFormat="1" applyFont="1" applyFill="1" applyBorder="1" applyAlignment="1">
      <alignment horizontal="right" vertical="center"/>
    </xf>
    <xf numFmtId="0" fontId="5" fillId="6" borderId="10" xfId="0" applyFont="1" applyFill="1" applyBorder="1" applyAlignment="1">
      <alignment horizontal="center" vertical="center"/>
    </xf>
    <xf numFmtId="192" fontId="5" fillId="6" borderId="1" xfId="0" applyNumberFormat="1" applyFont="1" applyFill="1" applyBorder="1" applyAlignment="1">
      <alignment horizontal="center" vertical="center" shrinkToFit="1"/>
    </xf>
    <xf numFmtId="41" fontId="5" fillId="6" borderId="1" xfId="0" applyNumberFormat="1" applyFont="1" applyFill="1" applyBorder="1" applyAlignment="1">
      <alignment horizontal="center" vertical="center" shrinkToFit="1"/>
    </xf>
    <xf numFmtId="41" fontId="5" fillId="6" borderId="1" xfId="2" applyFont="1" applyFill="1" applyBorder="1" applyAlignment="1">
      <alignment horizontal="right" vertical="center"/>
    </xf>
    <xf numFmtId="191" fontId="5" fillId="6" borderId="1" xfId="2" applyNumberFormat="1" applyFont="1" applyFill="1" applyBorder="1" applyAlignment="1">
      <alignment horizontal="right" vertical="center"/>
    </xf>
    <xf numFmtId="9" fontId="8" fillId="6" borderId="31" xfId="0" applyNumberFormat="1" applyFont="1" applyFill="1" applyBorder="1" applyAlignment="1">
      <alignment horizontal="center" vertical="center" shrinkToFit="1"/>
    </xf>
    <xf numFmtId="0" fontId="8" fillId="6" borderId="31" xfId="0" applyFont="1" applyFill="1" applyBorder="1" applyAlignment="1">
      <alignment horizontal="center" vertical="center"/>
    </xf>
    <xf numFmtId="184" fontId="8" fillId="6" borderId="31" xfId="0" applyNumberFormat="1" applyFont="1" applyFill="1" applyBorder="1" applyAlignment="1">
      <alignment horizontal="center" vertical="center"/>
    </xf>
    <xf numFmtId="43" fontId="8" fillId="6" borderId="31" xfId="2" applyNumberFormat="1" applyFont="1" applyFill="1" applyBorder="1" applyAlignment="1">
      <alignment vertical="center"/>
    </xf>
    <xf numFmtId="3" fontId="8" fillId="6" borderId="31" xfId="2" applyNumberFormat="1" applyFont="1" applyFill="1" applyBorder="1" applyAlignment="1">
      <alignment vertical="center"/>
    </xf>
    <xf numFmtId="41" fontId="8" fillId="6" borderId="31" xfId="2" applyFont="1" applyFill="1" applyBorder="1" applyAlignment="1">
      <alignment vertical="center"/>
    </xf>
    <xf numFmtId="0" fontId="8" fillId="6" borderId="33" xfId="0" applyFont="1" applyFill="1" applyBorder="1" applyAlignment="1">
      <alignment vertical="center"/>
    </xf>
    <xf numFmtId="0" fontId="8" fillId="6" borderId="33" xfId="0" applyFont="1" applyFill="1" applyBorder="1" applyAlignment="1">
      <alignment vertical="center" shrinkToFit="1"/>
    </xf>
    <xf numFmtId="41" fontId="5" fillId="6" borderId="1" xfId="2" applyFont="1" applyFill="1" applyBorder="1" applyAlignment="1">
      <alignment vertical="center" wrapText="1"/>
    </xf>
    <xf numFmtId="190" fontId="5" fillId="6" borderId="1" xfId="0" applyNumberFormat="1" applyFont="1" applyFill="1" applyBorder="1" applyAlignment="1">
      <alignment horizontal="center" vertical="center" shrinkToFit="1"/>
    </xf>
    <xf numFmtId="182" fontId="5" fillId="6" borderId="1" xfId="0" applyNumberFormat="1" applyFont="1" applyFill="1" applyBorder="1" applyAlignment="1">
      <alignment horizontal="center" vertical="center" shrinkToFit="1"/>
    </xf>
    <xf numFmtId="193" fontId="5" fillId="6" borderId="1" xfId="0" applyNumberFormat="1" applyFont="1" applyFill="1" applyBorder="1" applyAlignment="1">
      <alignment horizontal="center" vertical="center" shrinkToFit="1"/>
    </xf>
    <xf numFmtId="179" fontId="5" fillId="6" borderId="1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/>
    </xf>
    <xf numFmtId="0" fontId="39" fillId="4" borderId="6" xfId="0" applyFont="1" applyFill="1" applyBorder="1" applyAlignment="1">
      <alignment horizontal="center" vertical="center"/>
    </xf>
    <xf numFmtId="0" fontId="39" fillId="4" borderId="127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 textRotation="255" wrapText="1"/>
    </xf>
    <xf numFmtId="0" fontId="39" fillId="6" borderId="38" xfId="0" applyFont="1" applyFill="1" applyBorder="1" applyAlignment="1">
      <alignment horizontal="center" vertical="center"/>
    </xf>
    <xf numFmtId="0" fontId="39" fillId="6" borderId="21" xfId="0" applyFont="1" applyFill="1" applyBorder="1" applyAlignment="1">
      <alignment horizontal="center" vertical="center"/>
    </xf>
    <xf numFmtId="0" fontId="39" fillId="6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1" fontId="5" fillId="0" borderId="6" xfId="2" applyFont="1" applyBorder="1" applyAlignment="1">
      <alignment horizontal="left" vertical="center" indent="6"/>
    </xf>
    <xf numFmtId="0" fontId="5" fillId="0" borderId="4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41" fontId="5" fillId="0" borderId="11" xfId="2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1" fontId="6" fillId="4" borderId="11" xfId="2" applyFont="1" applyFill="1" applyBorder="1" applyAlignment="1">
      <alignment horizontal="center" vertical="center"/>
    </xf>
    <xf numFmtId="0" fontId="38" fillId="4" borderId="10" xfId="0" applyFont="1" applyFill="1" applyBorder="1" applyAlignment="1">
      <alignment horizontal="center" vertical="center"/>
    </xf>
    <xf numFmtId="41" fontId="6" fillId="0" borderId="11" xfId="2" applyFont="1" applyBorder="1" applyAlignment="1">
      <alignment horizontal="left" vertical="center"/>
    </xf>
    <xf numFmtId="41" fontId="6" fillId="0" borderId="11" xfId="2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41" fontId="6" fillId="0" borderId="10" xfId="2" applyFont="1" applyBorder="1" applyAlignment="1">
      <alignment horizontal="center" vertical="center"/>
    </xf>
    <xf numFmtId="41" fontId="5" fillId="0" borderId="10" xfId="2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8" fillId="0" borderId="3" xfId="0" applyFont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/>
    </xf>
    <xf numFmtId="0" fontId="7" fillId="2" borderId="48" xfId="0" applyNumberFormat="1" applyFont="1" applyFill="1" applyBorder="1" applyAlignment="1">
      <alignment horizontal="left" vertical="center"/>
    </xf>
    <xf numFmtId="0" fontId="7" fillId="2" borderId="49" xfId="0" applyNumberFormat="1" applyFont="1" applyFill="1" applyBorder="1" applyAlignment="1">
      <alignment horizontal="left" vertical="center"/>
    </xf>
    <xf numFmtId="0" fontId="7" fillId="2" borderId="50" xfId="0" applyNumberFormat="1" applyFont="1" applyFill="1" applyBorder="1" applyAlignment="1">
      <alignment horizontal="left" vertical="center"/>
    </xf>
    <xf numFmtId="0" fontId="8" fillId="2" borderId="25" xfId="0" applyNumberFormat="1" applyFont="1" applyFill="1" applyBorder="1" applyAlignment="1">
      <alignment horizontal="center" vertical="center"/>
    </xf>
    <xf numFmtId="0" fontId="8" fillId="0" borderId="3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2" fillId="0" borderId="6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96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 wrapText="1"/>
    </xf>
    <xf numFmtId="0" fontId="22" fillId="0" borderId="96" xfId="0" applyFont="1" applyBorder="1" applyAlignment="1">
      <alignment horizontal="center" vertical="center" wrapText="1"/>
    </xf>
    <xf numFmtId="0" fontId="22" fillId="0" borderId="99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shrinkToFit="1"/>
    </xf>
    <xf numFmtId="0" fontId="29" fillId="0" borderId="73" xfId="0" applyFont="1" applyBorder="1" applyAlignment="1">
      <alignment horizontal="justify" vertical="center"/>
    </xf>
    <xf numFmtId="0" fontId="23" fillId="0" borderId="73" xfId="0" applyFont="1" applyBorder="1" applyAlignment="1">
      <alignment vertical="center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2" fillId="0" borderId="76" xfId="0" applyFont="1" applyBorder="1" applyAlignment="1">
      <alignment vertical="center"/>
    </xf>
    <xf numFmtId="0" fontId="25" fillId="0" borderId="124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2" fillId="0" borderId="78" xfId="0" applyFont="1" applyBorder="1" applyAlignment="1">
      <alignment horizontal="center" vertical="center" wrapText="1"/>
    </xf>
    <xf numFmtId="0" fontId="22" fillId="0" borderId="79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justify" vertical="center"/>
    </xf>
    <xf numFmtId="0" fontId="23" fillId="0" borderId="0" xfId="0" applyFont="1" applyAlignment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68" xfId="0" applyFont="1" applyBorder="1" applyAlignment="1">
      <alignment horizontal="center" vertical="center" wrapText="1"/>
    </xf>
    <xf numFmtId="0" fontId="22" fillId="0" borderId="68" xfId="0" applyFont="1" applyBorder="1" applyAlignment="1">
      <alignment vertical="center"/>
    </xf>
    <xf numFmtId="0" fontId="0" fillId="0" borderId="68" xfId="0" applyBorder="1" applyAlignment="1">
      <alignment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2" fillId="0" borderId="71" xfId="0" applyFont="1" applyBorder="1" applyAlignment="1">
      <alignment vertical="center"/>
    </xf>
    <xf numFmtId="177" fontId="25" fillId="0" borderId="71" xfId="0" applyNumberFormat="1" applyFont="1" applyBorder="1" applyAlignment="1">
      <alignment horizontal="center" vertical="center" wrapText="1"/>
    </xf>
    <xf numFmtId="177" fontId="22" fillId="0" borderId="71" xfId="0" applyNumberFormat="1" applyFont="1" applyBorder="1" applyAlignment="1">
      <alignment vertical="center"/>
    </xf>
    <xf numFmtId="0" fontId="0" fillId="0" borderId="71" xfId="0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" fontId="25" fillId="0" borderId="88" xfId="0" applyNumberFormat="1" applyFont="1" applyBorder="1" applyAlignment="1">
      <alignment horizontal="center" vertical="center" wrapText="1"/>
    </xf>
    <xf numFmtId="0" fontId="33" fillId="0" borderId="91" xfId="0" applyFont="1" applyBorder="1" applyAlignment="1">
      <alignment horizontal="left" vertical="center" wrapText="1"/>
    </xf>
    <xf numFmtId="0" fontId="33" fillId="0" borderId="92" xfId="0" applyFont="1" applyBorder="1" applyAlignment="1">
      <alignment horizontal="left" vertical="center" wrapText="1"/>
    </xf>
    <xf numFmtId="0" fontId="33" fillId="0" borderId="92" xfId="0" applyFont="1" applyBorder="1" applyAlignment="1">
      <alignment horizontal="left" vertical="center"/>
    </xf>
    <xf numFmtId="0" fontId="33" fillId="0" borderId="93" xfId="0" applyFont="1" applyBorder="1" applyAlignment="1">
      <alignment horizontal="left" vertical="center"/>
    </xf>
    <xf numFmtId="0" fontId="25" fillId="0" borderId="42" xfId="0" applyFont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96" xfId="0" applyFont="1" applyBorder="1" applyAlignment="1">
      <alignment horizontal="center" vertical="center" wrapText="1"/>
    </xf>
    <xf numFmtId="0" fontId="25" fillId="0" borderId="99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2" fillId="0" borderId="64" xfId="0" applyFont="1" applyBorder="1"/>
    <xf numFmtId="0" fontId="22" fillId="0" borderId="96" xfId="0" applyFont="1" applyBorder="1" applyAlignment="1">
      <alignment vertical="center"/>
    </xf>
    <xf numFmtId="0" fontId="22" fillId="0" borderId="56" xfId="0" applyFont="1" applyBorder="1" applyAlignment="1">
      <alignment vertical="center"/>
    </xf>
    <xf numFmtId="0" fontId="25" fillId="0" borderId="80" xfId="0" applyFont="1" applyBorder="1" applyAlignment="1">
      <alignment horizontal="justify" vertical="center" wrapText="1"/>
    </xf>
    <xf numFmtId="0" fontId="25" fillId="0" borderId="81" xfId="0" applyFont="1" applyBorder="1" applyAlignment="1">
      <alignment horizontal="justify" vertical="center" wrapText="1"/>
    </xf>
    <xf numFmtId="0" fontId="22" fillId="0" borderId="82" xfId="0" applyFont="1" applyBorder="1" applyAlignment="1">
      <alignment vertical="center"/>
    </xf>
    <xf numFmtId="0" fontId="25" fillId="0" borderId="122" xfId="0" applyFont="1" applyBorder="1" applyAlignment="1">
      <alignment horizontal="center" vertical="center" wrapText="1"/>
    </xf>
    <xf numFmtId="0" fontId="25" fillId="0" borderId="123" xfId="0" applyFont="1" applyBorder="1" applyAlignment="1">
      <alignment horizontal="center" vertical="center" wrapText="1"/>
    </xf>
    <xf numFmtId="0" fontId="25" fillId="0" borderId="8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left" vertical="center" wrapText="1"/>
    </xf>
    <xf numFmtId="0" fontId="32" fillId="0" borderId="84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/>
    </xf>
    <xf numFmtId="0" fontId="32" fillId="0" borderId="89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90" xfId="0" applyFont="1" applyBorder="1" applyAlignment="1">
      <alignment horizontal="left" vertical="center"/>
    </xf>
    <xf numFmtId="0" fontId="32" fillId="0" borderId="94" xfId="0" applyFont="1" applyBorder="1" applyAlignment="1">
      <alignment horizontal="left" vertical="center" wrapText="1"/>
    </xf>
    <xf numFmtId="0" fontId="32" fillId="0" borderId="73" xfId="0" applyFont="1" applyBorder="1" applyAlignment="1">
      <alignment horizontal="left" vertical="center" wrapText="1"/>
    </xf>
    <xf numFmtId="0" fontId="32" fillId="0" borderId="95" xfId="0" applyFont="1" applyBorder="1" applyAlignment="1">
      <alignment horizontal="left" vertical="center"/>
    </xf>
    <xf numFmtId="0" fontId="25" fillId="0" borderId="86" xfId="0" applyFont="1" applyBorder="1" applyAlignment="1">
      <alignment horizontal="justify" vertical="center" wrapText="1"/>
    </xf>
    <xf numFmtId="0" fontId="25" fillId="0" borderId="87" xfId="0" applyFont="1" applyBorder="1" applyAlignment="1">
      <alignment horizontal="justify" vertical="center" wrapText="1"/>
    </xf>
    <xf numFmtId="0" fontId="22" fillId="0" borderId="88" xfId="0" applyFont="1" applyBorder="1" applyAlignment="1">
      <alignment vertical="center"/>
    </xf>
    <xf numFmtId="3" fontId="25" fillId="0" borderId="116" xfId="0" applyNumberFormat="1" applyFont="1" applyBorder="1" applyAlignment="1">
      <alignment horizontal="center" vertical="center" wrapText="1"/>
    </xf>
    <xf numFmtId="3" fontId="25" fillId="0" borderId="87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2" fillId="0" borderId="1" xfId="0" applyFont="1" applyBorder="1"/>
    <xf numFmtId="3" fontId="25" fillId="0" borderId="11" xfId="0" applyNumberFormat="1" applyFont="1" applyBorder="1" applyAlignment="1">
      <alignment horizontal="center" vertical="center" wrapText="1"/>
    </xf>
    <xf numFmtId="3" fontId="25" fillId="0" borderId="21" xfId="0" applyNumberFormat="1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47" xfId="0" applyFont="1" applyBorder="1" applyAlignment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51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97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36" fillId="0" borderId="0" xfId="0" applyFont="1" applyAlignment="1">
      <alignment horizontal="justify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34" fillId="0" borderId="0" xfId="0" applyFont="1" applyAlignment="1">
      <alignment vertical="center"/>
    </xf>
    <xf numFmtId="0" fontId="25" fillId="0" borderId="9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10" xfId="0" applyFont="1" applyBorder="1" applyAlignment="1">
      <alignment horizontal="center" vertical="center" shrinkToFit="1"/>
    </xf>
    <xf numFmtId="3" fontId="27" fillId="0" borderId="11" xfId="0" applyNumberFormat="1" applyFont="1" applyBorder="1" applyAlignment="1">
      <alignment horizontal="center" vertical="center" wrapText="1"/>
    </xf>
    <xf numFmtId="0" fontId="34" fillId="0" borderId="21" xfId="0" applyFont="1" applyBorder="1" applyAlignment="1">
      <alignment vertical="center"/>
    </xf>
    <xf numFmtId="0" fontId="34" fillId="0" borderId="97" xfId="0" applyFont="1" applyBorder="1" applyAlignment="1">
      <alignment vertical="center"/>
    </xf>
    <xf numFmtId="0" fontId="35" fillId="0" borderId="66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2" fillId="0" borderId="24" xfId="0" applyFont="1" applyBorder="1" applyAlignment="1">
      <alignment vertical="center"/>
    </xf>
    <xf numFmtId="0" fontId="25" fillId="0" borderId="38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176" fontId="25" fillId="0" borderId="101" xfId="0" applyNumberFormat="1" applyFont="1" applyBorder="1" applyAlignment="1">
      <alignment horizontal="center" vertical="center" wrapText="1"/>
    </xf>
    <xf numFmtId="0" fontId="22" fillId="0" borderId="103" xfId="0" applyFont="1" applyBorder="1" applyAlignment="1">
      <alignment vertical="center"/>
    </xf>
    <xf numFmtId="0" fontId="22" fillId="0" borderId="105" xfId="0" applyFont="1" applyBorder="1" applyAlignment="1">
      <alignment vertical="center"/>
    </xf>
    <xf numFmtId="176" fontId="25" fillId="0" borderId="88" xfId="0" applyNumberFormat="1" applyFont="1" applyBorder="1" applyAlignment="1">
      <alignment horizontal="center" vertical="center" wrapText="1"/>
    </xf>
    <xf numFmtId="176" fontId="22" fillId="0" borderId="109" xfId="0" applyNumberFormat="1" applyFont="1" applyBorder="1" applyAlignment="1">
      <alignment horizontal="center" vertical="center" wrapText="1"/>
    </xf>
    <xf numFmtId="176" fontId="22" fillId="0" borderId="110" xfId="0" applyNumberFormat="1" applyFont="1" applyBorder="1" applyAlignment="1">
      <alignment horizontal="center" vertical="center" wrapText="1"/>
    </xf>
    <xf numFmtId="176" fontId="22" fillId="0" borderId="89" xfId="0" applyNumberFormat="1" applyFont="1" applyBorder="1" applyAlignment="1">
      <alignment horizontal="center" vertical="center" wrapText="1"/>
    </xf>
    <xf numFmtId="176" fontId="22" fillId="0" borderId="102" xfId="0" applyNumberFormat="1" applyFont="1" applyBorder="1" applyAlignment="1">
      <alignment horizontal="center" vertical="center" wrapText="1"/>
    </xf>
    <xf numFmtId="176" fontId="22" fillId="0" borderId="113" xfId="0" applyNumberFormat="1" applyFont="1" applyBorder="1" applyAlignment="1">
      <alignment horizontal="center" vertical="center" wrapText="1"/>
    </xf>
    <xf numFmtId="176" fontId="22" fillId="0" borderId="81" xfId="0" applyNumberFormat="1" applyFont="1" applyBorder="1" applyAlignment="1">
      <alignment horizontal="center" vertical="center" wrapText="1"/>
    </xf>
    <xf numFmtId="176" fontId="22" fillId="0" borderId="88" xfId="0" applyNumberFormat="1" applyFont="1" applyBorder="1" applyAlignment="1">
      <alignment horizontal="center" vertical="center" wrapText="1"/>
    </xf>
    <xf numFmtId="176" fontId="22" fillId="0" borderId="88" xfId="0" applyNumberFormat="1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176" fontId="23" fillId="0" borderId="0" xfId="0" applyNumberFormat="1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176" fontId="25" fillId="0" borderId="67" xfId="0" applyNumberFormat="1" applyFont="1" applyBorder="1" applyAlignment="1">
      <alignment horizontal="center" vertical="center" wrapText="1"/>
    </xf>
    <xf numFmtId="176" fontId="25" fillId="0" borderId="68" xfId="0" applyNumberFormat="1" applyFont="1" applyBorder="1" applyAlignment="1">
      <alignment horizontal="center" vertical="center" wrapText="1"/>
    </xf>
    <xf numFmtId="176" fontId="25" fillId="0" borderId="86" xfId="0" applyNumberFormat="1" applyFont="1" applyBorder="1" applyAlignment="1">
      <alignment horizontal="center" vertical="center" wrapText="1"/>
    </xf>
    <xf numFmtId="176" fontId="22" fillId="0" borderId="68" xfId="0" applyNumberFormat="1" applyFont="1" applyBorder="1" applyAlignment="1">
      <alignment horizontal="center" vertical="center"/>
    </xf>
    <xf numFmtId="176" fontId="25" fillId="0" borderId="84" xfId="0" applyNumberFormat="1" applyFont="1" applyBorder="1" applyAlignment="1">
      <alignment horizontal="center" vertical="center" wrapText="1"/>
    </xf>
    <xf numFmtId="176" fontId="25" fillId="0" borderId="100" xfId="0" applyNumberFormat="1" applyFont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176" fontId="25" fillId="0" borderId="102" xfId="0" applyNumberFormat="1" applyFont="1" applyBorder="1" applyAlignment="1">
      <alignment horizontal="center" vertical="center" wrapText="1"/>
    </xf>
    <xf numFmtId="176" fontId="25" fillId="0" borderId="104" xfId="0" applyNumberFormat="1" applyFont="1" applyBorder="1" applyAlignment="1">
      <alignment horizontal="center" vertical="center" wrapText="1"/>
    </xf>
    <xf numFmtId="176" fontId="25" fillId="0" borderId="81" xfId="0" applyNumberFormat="1" applyFont="1" applyBorder="1" applyAlignment="1">
      <alignment horizontal="center" vertical="center" wrapText="1"/>
    </xf>
    <xf numFmtId="176" fontId="25" fillId="0" borderId="109" xfId="0" applyNumberFormat="1" applyFont="1" applyBorder="1" applyAlignment="1">
      <alignment horizontal="center" vertical="center" wrapText="1"/>
    </xf>
    <xf numFmtId="176" fontId="25" fillId="0" borderId="107" xfId="0" applyNumberFormat="1" applyFont="1" applyBorder="1" applyAlignment="1">
      <alignment horizontal="center" vertical="center" wrapText="1"/>
    </xf>
    <xf numFmtId="176" fontId="25" fillId="0" borderId="110" xfId="0" applyNumberFormat="1" applyFont="1" applyBorder="1" applyAlignment="1">
      <alignment horizontal="center" vertical="center" wrapText="1"/>
    </xf>
    <xf numFmtId="176" fontId="25" fillId="0" borderId="113" xfId="0" applyNumberFormat="1" applyFont="1" applyBorder="1" applyAlignment="1">
      <alignment horizontal="center" vertical="center" wrapText="1"/>
    </xf>
    <xf numFmtId="176" fontId="26" fillId="0" borderId="111" xfId="0" applyNumberFormat="1" applyFont="1" applyBorder="1" applyAlignment="1">
      <alignment horizontal="center" vertical="center" wrapText="1"/>
    </xf>
    <xf numFmtId="0" fontId="22" fillId="0" borderId="105" xfId="0" applyFont="1" applyBorder="1" applyAlignment="1">
      <alignment horizontal="center" vertical="center"/>
    </xf>
    <xf numFmtId="176" fontId="27" fillId="0" borderId="114" xfId="0" applyNumberFormat="1" applyFont="1" applyBorder="1" applyAlignment="1">
      <alignment horizontal="center" vertical="center" wrapText="1"/>
    </xf>
    <xf numFmtId="176" fontId="27" fillId="0" borderId="115" xfId="0" applyNumberFormat="1" applyFont="1" applyBorder="1" applyAlignment="1">
      <alignment horizontal="center" vertical="center" wrapText="1"/>
    </xf>
    <xf numFmtId="176" fontId="27" fillId="0" borderId="87" xfId="0" applyNumberFormat="1" applyFont="1" applyBorder="1" applyAlignment="1">
      <alignment horizontal="center" vertical="center" wrapText="1"/>
    </xf>
    <xf numFmtId="176" fontId="34" fillId="0" borderId="116" xfId="0" applyNumberFormat="1" applyFont="1" applyBorder="1" applyAlignment="1">
      <alignment horizontal="center" vertical="center"/>
    </xf>
    <xf numFmtId="176" fontId="34" fillId="0" borderId="115" xfId="0" applyNumberFormat="1" applyFont="1" applyBorder="1" applyAlignment="1">
      <alignment horizontal="center" vertical="center"/>
    </xf>
    <xf numFmtId="176" fontId="34" fillId="0" borderId="87" xfId="0" applyNumberFormat="1" applyFont="1" applyBorder="1" applyAlignment="1">
      <alignment horizontal="center" vertical="center"/>
    </xf>
    <xf numFmtId="0" fontId="35" fillId="0" borderId="118" xfId="0" applyFont="1" applyBorder="1" applyAlignment="1">
      <alignment horizontal="left" vertical="center" wrapText="1"/>
    </xf>
    <xf numFmtId="0" fontId="35" fillId="0" borderId="119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/>
    </xf>
    <xf numFmtId="0" fontId="22" fillId="0" borderId="120" xfId="0" applyFont="1" applyBorder="1" applyAlignment="1">
      <alignment vertical="center"/>
    </xf>
    <xf numFmtId="176" fontId="25" fillId="0" borderId="106" xfId="0" applyNumberFormat="1" applyFont="1" applyBorder="1" applyAlignment="1">
      <alignment horizontal="center" vertical="center" wrapText="1"/>
    </xf>
    <xf numFmtId="176" fontId="25" fillId="0" borderId="112" xfId="0" applyNumberFormat="1" applyFont="1" applyBorder="1" applyAlignment="1">
      <alignment horizontal="center" vertical="center" wrapText="1"/>
    </xf>
    <xf numFmtId="181" fontId="25" fillId="0" borderId="108" xfId="0" applyNumberFormat="1" applyFont="1" applyBorder="1" applyAlignment="1">
      <alignment horizontal="center" vertical="center" wrapText="1"/>
    </xf>
    <xf numFmtId="181" fontId="25" fillId="0" borderId="82" xfId="0" applyNumberFormat="1" applyFont="1" applyBorder="1" applyAlignment="1">
      <alignment horizontal="center" vertical="center" wrapText="1"/>
    </xf>
    <xf numFmtId="181" fontId="22" fillId="0" borderId="109" xfId="0" applyNumberFormat="1" applyFont="1" applyBorder="1" applyAlignment="1">
      <alignment horizontal="center" vertical="center"/>
    </xf>
    <xf numFmtId="181" fontId="22" fillId="0" borderId="110" xfId="0" applyNumberFormat="1" applyFont="1" applyBorder="1" applyAlignment="1">
      <alignment horizontal="center" vertical="center"/>
    </xf>
    <xf numFmtId="181" fontId="22" fillId="0" borderId="113" xfId="0" applyNumberFormat="1" applyFont="1" applyBorder="1" applyAlignment="1">
      <alignment horizontal="center" vertical="center"/>
    </xf>
    <xf numFmtId="181" fontId="22" fillId="0" borderId="81" xfId="0" applyNumberFormat="1" applyFont="1" applyBorder="1" applyAlignment="1">
      <alignment horizontal="center" vertical="center"/>
    </xf>
    <xf numFmtId="0" fontId="9" fillId="0" borderId="52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54" xfId="0" applyFont="1" applyBorder="1" applyAlignment="1">
      <alignment horizontal="center"/>
    </xf>
  </cellXfs>
  <cellStyles count="10">
    <cellStyle name="백분율" xfId="1" builtinId="5"/>
    <cellStyle name="쉼표 [0]" xfId="2" builtinId="6"/>
    <cellStyle name="일위대가" xfId="3"/>
    <cellStyle name="표준" xfId="0" builtinId="0"/>
    <cellStyle name="표준 2" xfId="4"/>
    <cellStyle name="표준 3" xfId="5"/>
    <cellStyle name="표준 4" xfId="6"/>
    <cellStyle name="표준 5" xfId="7"/>
    <cellStyle name="표준_견적서" xfId="8"/>
    <cellStyle name="표준_전광판제작설치(운동장)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452;&#53468;\ebs&#45236;&#50669;&#49436;\2&#45800;&#44228;\&#44305;&#50669;&#52384;&#46020;\&#44452;&#46020;&#49444;&#44228;\&#46041;&#54644;&#45224;&#48512;&#49440;\02&#46041;&#49692;&#52380;~&#44305;&#50577;&#49892;&#49884;&#49444;&#44228;\&#50857;&#51217;&#51068;&#50948;&#45824;&#440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50504;&#50577;&#54616;&#49688;ORG\&#49444;&#44228;&#48320;&#44221;\&#51204;&#44592;\&#49444;&#48320;9&#50900;\&#44048;&#47532;&#49884;&#52397;&#51228;&#5263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49345;&#44508;\&#50577;&#54217;\ok\&#45824;&#44396;-&#45824;&#46041;\&#44396;&#51312;&#44228;&#49328;&#49436;\&#52572;&#51333;\&#44368;&#45824;\77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8\oradata\&#51060;&#52380;&#51333;&#54633;&#50868;&#46041;&#51109;\&#51060;&#52380;&#50868;&#46041;&#51109;\2007&#51068;&#50948;&#45824;&#44032;(&#54616;&#48152;&#44592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8\oradata\Documents%20and%20Settings\Administrator\&#48148;&#53461;%20&#54868;&#47732;\2008&#51068;&#50948;&#45824;&#44032;(&#49345;&#48152;&#4459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"/>
      <sheetName val="기계경비"/>
      <sheetName val="용접"/>
    </sheetNames>
    <sheetDataSet>
      <sheetData sheetId="0">
        <row r="5">
          <cell r="C5">
            <v>72675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잡비총계"/>
      <sheetName val="제잡비전력(감리)"/>
      <sheetName val="제잡비건축(감리)"/>
      <sheetName val="제잡비접지(감리)"/>
      <sheetName val="제잡비신규"/>
      <sheetName val="집계표"/>
      <sheetName val="감리집계표"/>
      <sheetName val="전력변경내역"/>
      <sheetName val="건축변경내역"/>
      <sheetName val="접지공사"/>
      <sheetName val="접지공사신규"/>
      <sheetName val="수량및공량산출표"/>
      <sheetName val="교각계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［전력］1.전력 간선공사</v>
          </cell>
          <cell r="B3" t="str">
            <v/>
          </cell>
          <cell r="C3" t="str">
            <v/>
          </cell>
          <cell r="D3" t="str">
            <v/>
          </cell>
          <cell r="E3">
            <v>0</v>
          </cell>
          <cell r="F3">
            <v>0</v>
          </cell>
          <cell r="G3" t="str">
            <v/>
          </cell>
          <cell r="H3" t="str">
            <v/>
          </cell>
          <cell r="I3" t="str">
            <v/>
          </cell>
          <cell r="J3">
            <v>0</v>
          </cell>
        </row>
        <row r="4">
          <cell r="C4" t="str">
            <v/>
          </cell>
          <cell r="E4">
            <v>0</v>
          </cell>
          <cell r="F4">
            <v>0</v>
          </cell>
          <cell r="G4" t="str">
            <v/>
          </cell>
          <cell r="H4" t="str">
            <v/>
          </cell>
          <cell r="I4" t="str">
            <v/>
          </cell>
          <cell r="J4">
            <v>0</v>
          </cell>
        </row>
        <row r="5">
          <cell r="A5" t="str">
            <v>케이블</v>
          </cell>
          <cell r="B5" t="str">
            <v>CV600V 2C/38㎣</v>
          </cell>
          <cell r="D5" t="str">
            <v>m</v>
          </cell>
          <cell r="J5">
            <v>0</v>
          </cell>
        </row>
        <row r="6">
          <cell r="C6">
            <v>472</v>
          </cell>
          <cell r="E6">
            <v>2704</v>
          </cell>
          <cell r="F6">
            <v>1276288</v>
          </cell>
          <cell r="I6">
            <v>2704</v>
          </cell>
          <cell r="J6">
            <v>1276288</v>
          </cell>
        </row>
        <row r="7">
          <cell r="A7" t="str">
            <v>케이블</v>
          </cell>
          <cell r="B7" t="str">
            <v>CV600V 3C/38㎣</v>
          </cell>
          <cell r="D7" t="str">
            <v>m</v>
          </cell>
          <cell r="J7">
            <v>0</v>
          </cell>
        </row>
        <row r="8">
          <cell r="C8">
            <v>112</v>
          </cell>
          <cell r="E8">
            <v>3837</v>
          </cell>
          <cell r="F8">
            <v>429744</v>
          </cell>
          <cell r="I8">
            <v>3837</v>
          </cell>
          <cell r="J8">
            <v>429744</v>
          </cell>
        </row>
        <row r="9">
          <cell r="A9" t="str">
            <v>케이블</v>
          </cell>
          <cell r="B9" t="str">
            <v>CV6.9KV 1C/100㎣</v>
          </cell>
          <cell r="D9" t="str">
            <v>m</v>
          </cell>
          <cell r="J9">
            <v>0</v>
          </cell>
        </row>
        <row r="10">
          <cell r="C10">
            <v>494</v>
          </cell>
          <cell r="E10">
            <v>4605</v>
          </cell>
          <cell r="F10">
            <v>2274870</v>
          </cell>
          <cell r="I10">
            <v>4605</v>
          </cell>
          <cell r="J10">
            <v>2274870</v>
          </cell>
        </row>
        <row r="11">
          <cell r="A11" t="str">
            <v>케이블</v>
          </cell>
          <cell r="B11" t="str">
            <v>CV6.9KV 1C/150㎣</v>
          </cell>
          <cell r="D11" t="str">
            <v>m</v>
          </cell>
          <cell r="J11">
            <v>0</v>
          </cell>
        </row>
        <row r="12">
          <cell r="C12">
            <v>4202</v>
          </cell>
          <cell r="E12">
            <v>7195</v>
          </cell>
          <cell r="F12">
            <v>30233390</v>
          </cell>
          <cell r="I12">
            <v>7195</v>
          </cell>
          <cell r="J12">
            <v>30233390</v>
          </cell>
        </row>
        <row r="13">
          <cell r="A13" t="str">
            <v>케이블</v>
          </cell>
          <cell r="B13" t="str">
            <v>CV6.9KV 1C/250㎣</v>
          </cell>
          <cell r="D13" t="str">
            <v>m</v>
          </cell>
          <cell r="J13">
            <v>0</v>
          </cell>
        </row>
        <row r="14">
          <cell r="C14">
            <v>92</v>
          </cell>
          <cell r="E14">
            <v>10796</v>
          </cell>
          <cell r="F14">
            <v>993232</v>
          </cell>
          <cell r="I14">
            <v>10796</v>
          </cell>
          <cell r="J14">
            <v>993232</v>
          </cell>
        </row>
        <row r="15">
          <cell r="A15" t="str">
            <v>전선관</v>
          </cell>
          <cell r="B15" t="str">
            <v>파상형 50ψ</v>
          </cell>
          <cell r="D15" t="str">
            <v>m</v>
          </cell>
          <cell r="J15">
            <v>0</v>
          </cell>
        </row>
        <row r="16">
          <cell r="C16">
            <v>88</v>
          </cell>
          <cell r="E16">
            <v>570</v>
          </cell>
          <cell r="F16">
            <v>50160</v>
          </cell>
          <cell r="I16">
            <v>570</v>
          </cell>
          <cell r="J16">
            <v>50160</v>
          </cell>
        </row>
        <row r="17">
          <cell r="A17" t="str">
            <v>전선관</v>
          </cell>
          <cell r="B17" t="str">
            <v>파상형 125ψ</v>
          </cell>
          <cell r="D17" t="str">
            <v>m</v>
          </cell>
          <cell r="J17">
            <v>0</v>
          </cell>
        </row>
        <row r="18">
          <cell r="C18">
            <v>38</v>
          </cell>
          <cell r="E18">
            <v>2280</v>
          </cell>
          <cell r="F18">
            <v>86640</v>
          </cell>
          <cell r="I18">
            <v>2280</v>
          </cell>
          <cell r="J18">
            <v>86640</v>
          </cell>
        </row>
        <row r="19">
          <cell r="A19" t="str">
            <v>입착단자</v>
          </cell>
          <cell r="B19" t="str">
            <v>38㎣</v>
          </cell>
          <cell r="D19" t="str">
            <v>EA</v>
          </cell>
          <cell r="J19">
            <v>0</v>
          </cell>
        </row>
        <row r="20">
          <cell r="C20">
            <v>14</v>
          </cell>
          <cell r="E20">
            <v>104</v>
          </cell>
          <cell r="F20">
            <v>1456</v>
          </cell>
          <cell r="I20">
            <v>104</v>
          </cell>
          <cell r="J20">
            <v>1456</v>
          </cell>
        </row>
        <row r="21">
          <cell r="A21" t="str">
            <v>케이블 헤드</v>
          </cell>
          <cell r="B21" t="str">
            <v>6.9KV 1C/100㎣</v>
          </cell>
          <cell r="D21" t="str">
            <v>EA</v>
          </cell>
          <cell r="J21">
            <v>0</v>
          </cell>
        </row>
        <row r="22">
          <cell r="C22">
            <v>6</v>
          </cell>
          <cell r="E22">
            <v>80370</v>
          </cell>
          <cell r="F22">
            <v>482220</v>
          </cell>
          <cell r="I22">
            <v>80370</v>
          </cell>
          <cell r="J22">
            <v>482220</v>
          </cell>
        </row>
        <row r="23">
          <cell r="A23" t="str">
            <v>케이블 헤드</v>
          </cell>
          <cell r="B23" t="str">
            <v>6.9KV 1C/150㎣</v>
          </cell>
          <cell r="D23" t="str">
            <v>EA</v>
          </cell>
          <cell r="J23">
            <v>0</v>
          </cell>
        </row>
        <row r="24">
          <cell r="C24">
            <v>12</v>
          </cell>
          <cell r="E24">
            <v>90440</v>
          </cell>
          <cell r="F24">
            <v>1085280</v>
          </cell>
          <cell r="I24">
            <v>90440</v>
          </cell>
          <cell r="J24">
            <v>1085280</v>
          </cell>
        </row>
        <row r="25">
          <cell r="A25" t="str">
            <v>케이블 헤드</v>
          </cell>
          <cell r="B25" t="str">
            <v>6.9KV 1C/250㎣</v>
          </cell>
          <cell r="D25" t="str">
            <v>EA</v>
          </cell>
          <cell r="J25">
            <v>0</v>
          </cell>
        </row>
        <row r="26">
          <cell r="C26">
            <v>12</v>
          </cell>
          <cell r="E26">
            <v>96710</v>
          </cell>
          <cell r="F26">
            <v>1160520</v>
          </cell>
          <cell r="I26">
            <v>96710</v>
          </cell>
          <cell r="J26">
            <v>1160520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77"/>
      <sheetName val="#REF"/>
      <sheetName val="6PILE  (돌출)"/>
      <sheetName val="수안보-MBR1"/>
      <sheetName val="지구단위계획"/>
      <sheetName val="1~69"/>
      <sheetName val="단가산출"/>
      <sheetName val="ABUT수량-A1"/>
      <sheetName val="Sheet1"/>
      <sheetName val="종배수관"/>
      <sheetName val="DATE"/>
      <sheetName val="자재"/>
      <sheetName val="수량집계"/>
      <sheetName val="마산방향"/>
      <sheetName val="진주방향"/>
      <sheetName val="내역표지"/>
      <sheetName val="1.설계조건"/>
      <sheetName val="대창(장성)"/>
      <sheetName val="대창(함평)-창열"/>
      <sheetName val="현장조사"/>
      <sheetName val="BID"/>
      <sheetName val="물집"/>
      <sheetName val="날개벽수량표"/>
      <sheetName val="3지구단위"/>
      <sheetName val="노임"/>
      <sheetName val="Sheet17"/>
      <sheetName val="입찰안"/>
      <sheetName val="일반수량총괄집계"/>
      <sheetName val="맨홀수량산출"/>
      <sheetName val="70%"/>
      <sheetName val="sheets"/>
      <sheetName val="우각부보강"/>
      <sheetName val="내역서"/>
      <sheetName val="설비"/>
      <sheetName val="맨홀수량"/>
      <sheetName val="일위대가"/>
      <sheetName val="수자재단위당"/>
      <sheetName val="단가 및 재료비"/>
      <sheetName val="단가산출1"/>
      <sheetName val="NOMUBI"/>
      <sheetName val="sw1"/>
      <sheetName val="삼보지질"/>
      <sheetName val="차액보증"/>
      <sheetName val="단위수량"/>
      <sheetName val="일위목록"/>
      <sheetName val="신호등일위대가"/>
      <sheetName val="내역"/>
      <sheetName val="품셈TABLE"/>
      <sheetName val="9GNG운반"/>
      <sheetName val="상수도토공집계표"/>
      <sheetName val="SORCE1"/>
      <sheetName val="일위대가표"/>
      <sheetName val="단가비교표_공통1"/>
      <sheetName val="관급자재"/>
      <sheetName val="1호토공"/>
      <sheetName val="우배수"/>
      <sheetName val="계산식"/>
      <sheetName val="총괄표"/>
      <sheetName val="내역(중앙)"/>
      <sheetName val="말뚝지지력산정"/>
      <sheetName val="예정(3)"/>
      <sheetName val="동원(3)"/>
      <sheetName val="1.3.1절점좌표"/>
      <sheetName val="1.1설계기준"/>
      <sheetName val="실행철강하도"/>
      <sheetName val="COPING"/>
      <sheetName val="터널조도"/>
      <sheetName val="DATA"/>
      <sheetName val="수량산출"/>
      <sheetName val="8.PILE  (돌출)"/>
      <sheetName val="眞비상(진주)"/>
      <sheetName val="변경후-SHEET"/>
      <sheetName val="물질수지-음식물  "/>
      <sheetName val="WIND"/>
      <sheetName val="4.말뚝설계"/>
      <sheetName val="capbeam(1)"/>
      <sheetName val="단가"/>
      <sheetName val="원형맨홀수량"/>
      <sheetName val="방음벽기초(H=4m)"/>
      <sheetName val="터파기및재료"/>
      <sheetName val="단면가정"/>
      <sheetName val="집계표"/>
      <sheetName val="상-교대(A1-A2)"/>
      <sheetName val="설 계"/>
      <sheetName val="3BL공동구 수량"/>
      <sheetName val="바닥판"/>
      <sheetName val="입력DATA"/>
      <sheetName val="총집계표"/>
      <sheetName val="노임단가"/>
      <sheetName val="보성조서"/>
      <sheetName val="1호맨홀수량산출"/>
      <sheetName val="인구밀도산정"/>
      <sheetName val="1호철근량"/>
      <sheetName val="설계"/>
      <sheetName val="조도계산서 (도서)"/>
      <sheetName val="MFAB"/>
      <sheetName val="MFRT"/>
      <sheetName val="MPKG"/>
      <sheetName val="MPRD"/>
      <sheetName val="5.모델링"/>
      <sheetName val="일위"/>
      <sheetName val="가시설(TYPE-A)"/>
      <sheetName val="1-1평균터파기고(1)"/>
      <sheetName val="평균터파기고(1-2,ASP)"/>
      <sheetName val="배수통관(좌)"/>
      <sheetName val="교통표지판수량집계표"/>
      <sheetName val="수직구(H-pile)"/>
      <sheetName val="교각1"/>
      <sheetName val="변화치수"/>
      <sheetName val="TYPE-A"/>
      <sheetName val="토목주소"/>
      <sheetName val="프랜트면허"/>
      <sheetName val="조건표"/>
      <sheetName val="수리계산(2021)"/>
      <sheetName val="조명시설"/>
      <sheetName val="쌍송교"/>
      <sheetName val="시중노임단가"/>
      <sheetName val="기둥(원형)"/>
      <sheetName val="흙쌓기도수로설치현황(1)"/>
      <sheetName val="플랜트 설치"/>
      <sheetName val="교통대책내역"/>
      <sheetName val="MOTOR"/>
      <sheetName val="1호맨홀가감수량"/>
      <sheetName val="단가(1)"/>
      <sheetName val="노무비"/>
      <sheetName val="4.2유효폭의 계산"/>
      <sheetName val="Total"/>
      <sheetName val="토공1차"/>
      <sheetName val="전체내역 (2)"/>
      <sheetName val="산출근거"/>
      <sheetName val="일위대가(계측기설치)"/>
      <sheetName val="식재가격"/>
      <sheetName val="식재총괄"/>
      <sheetName val="1차3회-개소별명세서-빨간색-인쇄용(21873)"/>
      <sheetName val="인상효1"/>
      <sheetName val="기초계산(Pmax)"/>
      <sheetName val="투찰"/>
      <sheetName val="산출내역서집계표"/>
      <sheetName val="진상-금이"/>
      <sheetName val="집수정"/>
      <sheetName val="guard(mac)"/>
      <sheetName val="원형1호맨홀토공수량"/>
      <sheetName val="용소리교"/>
      <sheetName val="기계경비"/>
      <sheetName val="용집"/>
      <sheetName val="99 조정금액"/>
      <sheetName val="JUCKEYK"/>
      <sheetName val="단면치수"/>
      <sheetName val="내역서 (2)"/>
      <sheetName val="대운산출"/>
      <sheetName val="N賃率-職"/>
      <sheetName val="ⴭⴭⴭⴭ"/>
      <sheetName val="맨홀토공"/>
      <sheetName val="이토변실(A3-LINE)"/>
      <sheetName val="J형측구단위수량"/>
      <sheetName val="단위중량"/>
      <sheetName val="8-3기계경비"/>
      <sheetName val="7.산출집계"/>
      <sheetName val="3.단가산출서"/>
      <sheetName val="4.일위산출"/>
      <sheetName val="9.자재단가"/>
      <sheetName val="FAB별"/>
      <sheetName val="최종보고1"/>
      <sheetName val="cost"/>
      <sheetName val="설계내역서"/>
      <sheetName val="가시설단위수량"/>
      <sheetName val="기기리스트"/>
      <sheetName val="집계표(육상)"/>
      <sheetName val="연결임시"/>
      <sheetName val="106C0300"/>
      <sheetName val="지급자재"/>
      <sheetName val="Sheet1 (2)"/>
      <sheetName val="참조자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 및 재료비"/>
      <sheetName val="중기사용료"/>
      <sheetName val="중기사용료산출근거"/>
      <sheetName val="단가산출2"/>
      <sheetName val="단가산출1"/>
      <sheetName val="일위대가"/>
      <sheetName val="일위대가data"/>
      <sheetName val="이름표"/>
    </sheetNames>
    <sheetDataSet>
      <sheetData sheetId="0">
        <row r="3">
          <cell r="F3">
            <v>929.6</v>
          </cell>
        </row>
        <row r="8">
          <cell r="AG8">
            <v>17109</v>
          </cell>
        </row>
        <row r="10">
          <cell r="AG10">
            <v>13976</v>
          </cell>
        </row>
        <row r="32">
          <cell r="U32">
            <v>1340</v>
          </cell>
        </row>
        <row r="33">
          <cell r="U33">
            <v>1044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 및 재료비"/>
      <sheetName val="중기사용료"/>
      <sheetName val="중기사용료산출근거"/>
      <sheetName val="단가산출1"/>
      <sheetName val="단가산출2"/>
      <sheetName val="일위대가"/>
    </sheetNames>
    <sheetDataSet>
      <sheetData sheetId="0" refreshError="1"/>
      <sheetData sheetId="1" refreshError="1"/>
      <sheetData sheetId="2" refreshError="1"/>
      <sheetData sheetId="3" refreshError="1"/>
      <sheetData sheetId="4">
        <row r="79">
          <cell r="AP79">
            <v>417</v>
          </cell>
        </row>
        <row r="80">
          <cell r="AQ80">
            <v>280</v>
          </cell>
        </row>
        <row r="81">
          <cell r="AR81">
            <v>240</v>
          </cell>
        </row>
        <row r="85">
          <cell r="AO85">
            <v>2421</v>
          </cell>
        </row>
        <row r="130">
          <cell r="AP130">
            <v>283</v>
          </cell>
        </row>
        <row r="131">
          <cell r="AQ131">
            <v>190</v>
          </cell>
        </row>
        <row r="132">
          <cell r="AR132">
            <v>163</v>
          </cell>
        </row>
        <row r="136">
          <cell r="AO136">
            <v>605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L34"/>
  <sheetViews>
    <sheetView tabSelected="1" view="pageBreakPreview" zoomScale="90" zoomScaleNormal="90" zoomScaleSheetLayoutView="90" workbookViewId="0">
      <selection activeCell="B29" sqref="B29"/>
    </sheetView>
  </sheetViews>
  <sheetFormatPr defaultColWidth="13.44140625" defaultRowHeight="21" customHeight="1" x14ac:dyDescent="0.15"/>
  <cols>
    <col min="1" max="1" width="7.5546875" style="41" customWidth="1"/>
    <col min="2" max="2" width="24.77734375" style="41" customWidth="1"/>
    <col min="3" max="3" width="25.77734375" style="41" customWidth="1"/>
    <col min="4" max="4" width="20.77734375" style="41" customWidth="1"/>
    <col min="5" max="5" width="30.33203125" style="41" customWidth="1"/>
    <col min="6" max="6" width="15.77734375" style="41" customWidth="1"/>
    <col min="7" max="16384" width="13.44140625" style="41"/>
  </cols>
  <sheetData>
    <row r="1" spans="1:12" ht="24.95" customHeight="1" x14ac:dyDescent="0.15">
      <c r="A1" s="335" t="s">
        <v>224</v>
      </c>
      <c r="B1" s="335"/>
      <c r="C1" s="335"/>
      <c r="D1" s="335"/>
      <c r="E1" s="335"/>
      <c r="F1" s="335"/>
    </row>
    <row r="2" spans="1:12" s="18" customFormat="1" ht="20.100000000000001" customHeight="1" thickBot="1" x14ac:dyDescent="0.2">
      <c r="A2" s="18" t="str">
        <f>수량산출서!A2</f>
        <v>[건  명 : 안산문화예술의전당 전광판 제작 교체 설치 ]</v>
      </c>
      <c r="E2" s="336"/>
      <c r="F2" s="336"/>
    </row>
    <row r="3" spans="1:12" s="18" customFormat="1" ht="20.25" customHeight="1" thickTop="1" x14ac:dyDescent="0.15">
      <c r="A3" s="337" t="s">
        <v>225</v>
      </c>
      <c r="B3" s="338"/>
      <c r="C3" s="227" t="s">
        <v>226</v>
      </c>
      <c r="D3" s="227" t="s">
        <v>227</v>
      </c>
      <c r="E3" s="339" t="s">
        <v>214</v>
      </c>
      <c r="F3" s="340"/>
      <c r="G3" s="42"/>
      <c r="H3" s="42"/>
      <c r="I3" s="42"/>
      <c r="J3" s="42"/>
      <c r="K3" s="42"/>
      <c r="L3" s="42"/>
    </row>
    <row r="4" spans="1:12" s="18" customFormat="1" ht="20.25" customHeight="1" x14ac:dyDescent="0.15">
      <c r="A4" s="330" t="s">
        <v>215</v>
      </c>
      <c r="B4" s="341" t="s">
        <v>99</v>
      </c>
      <c r="C4" s="154" t="s">
        <v>216</v>
      </c>
      <c r="D4" s="292">
        <f>총괄내역서!F14</f>
        <v>0</v>
      </c>
      <c r="E4" s="155"/>
      <c r="F4" s="156"/>
      <c r="G4" s="42"/>
      <c r="H4" s="42"/>
      <c r="I4" s="42"/>
      <c r="J4" s="42"/>
      <c r="K4" s="42"/>
      <c r="L4" s="42"/>
    </row>
    <row r="5" spans="1:12" s="18" customFormat="1" ht="20.25" customHeight="1" x14ac:dyDescent="0.15">
      <c r="A5" s="331"/>
      <c r="B5" s="342"/>
      <c r="C5" s="157" t="s">
        <v>228</v>
      </c>
      <c r="D5" s="291"/>
      <c r="E5" s="158"/>
      <c r="F5" s="159"/>
      <c r="G5" s="42"/>
      <c r="H5" s="42"/>
      <c r="I5" s="42"/>
      <c r="J5" s="42"/>
      <c r="K5" s="42"/>
      <c r="L5" s="42"/>
    </row>
    <row r="6" spans="1:12" s="18" customFormat="1" ht="20.25" customHeight="1" x14ac:dyDescent="0.15">
      <c r="A6" s="331"/>
      <c r="B6" s="343"/>
      <c r="C6" s="5" t="s">
        <v>229</v>
      </c>
      <c r="D6" s="280">
        <f>SUM(D4:D5)</f>
        <v>0</v>
      </c>
      <c r="E6" s="45"/>
      <c r="F6" s="46"/>
    </row>
    <row r="7" spans="1:12" s="18" customFormat="1" ht="20.25" customHeight="1" x14ac:dyDescent="0.15">
      <c r="A7" s="331"/>
      <c r="B7" s="327" t="s">
        <v>230</v>
      </c>
      <c r="C7" s="154" t="s">
        <v>217</v>
      </c>
      <c r="D7" s="292">
        <f>총괄내역서!H14</f>
        <v>0</v>
      </c>
      <c r="E7" s="155"/>
      <c r="F7" s="160"/>
    </row>
    <row r="8" spans="1:12" s="18" customFormat="1" ht="20.25" customHeight="1" x14ac:dyDescent="0.15">
      <c r="A8" s="331"/>
      <c r="B8" s="328"/>
      <c r="C8" s="157" t="s">
        <v>231</v>
      </c>
      <c r="D8" s="291">
        <f>INT(D7*F8)</f>
        <v>0</v>
      </c>
      <c r="E8" s="158" t="s">
        <v>218</v>
      </c>
      <c r="F8" s="159" t="s">
        <v>333</v>
      </c>
    </row>
    <row r="9" spans="1:12" s="18" customFormat="1" ht="20.25" customHeight="1" x14ac:dyDescent="0.15">
      <c r="A9" s="331"/>
      <c r="B9" s="329"/>
      <c r="C9" s="5" t="s">
        <v>219</v>
      </c>
      <c r="D9" s="280">
        <f>SUM(D7:D8)</f>
        <v>0</v>
      </c>
      <c r="E9" s="45"/>
      <c r="F9" s="46"/>
    </row>
    <row r="10" spans="1:12" s="18" customFormat="1" ht="20.25" customHeight="1" x14ac:dyDescent="0.15">
      <c r="A10" s="331"/>
      <c r="B10" s="327" t="s">
        <v>391</v>
      </c>
      <c r="C10" s="275" t="s">
        <v>232</v>
      </c>
      <c r="D10" s="293">
        <f>INT(D9*F10)</f>
        <v>0</v>
      </c>
      <c r="E10" s="276" t="s">
        <v>220</v>
      </c>
      <c r="F10" s="277" t="s">
        <v>259</v>
      </c>
    </row>
    <row r="11" spans="1:12" s="18" customFormat="1" ht="20.25" customHeight="1" x14ac:dyDescent="0.15">
      <c r="A11" s="331"/>
      <c r="B11" s="328"/>
      <c r="C11" s="161" t="s">
        <v>233</v>
      </c>
      <c r="D11" s="294">
        <f>INT(D9*F11)</f>
        <v>0</v>
      </c>
      <c r="E11" s="162" t="s">
        <v>220</v>
      </c>
      <c r="F11" s="163" t="s">
        <v>260</v>
      </c>
    </row>
    <row r="12" spans="1:12" s="18" customFormat="1" ht="20.25" customHeight="1" x14ac:dyDescent="0.15">
      <c r="A12" s="331"/>
      <c r="B12" s="328"/>
      <c r="C12" s="161" t="s">
        <v>234</v>
      </c>
      <c r="D12" s="295" t="s">
        <v>221</v>
      </c>
      <c r="E12" s="162" t="s">
        <v>235</v>
      </c>
      <c r="F12" s="163" t="s">
        <v>334</v>
      </c>
    </row>
    <row r="13" spans="1:12" s="18" customFormat="1" ht="20.25" customHeight="1" x14ac:dyDescent="0.15">
      <c r="A13" s="331"/>
      <c r="B13" s="328"/>
      <c r="C13" s="161" t="s">
        <v>236</v>
      </c>
      <c r="D13" s="295" t="s">
        <v>221</v>
      </c>
      <c r="E13" s="162" t="s">
        <v>222</v>
      </c>
      <c r="F13" s="163" t="s">
        <v>335</v>
      </c>
    </row>
    <row r="14" spans="1:12" s="18" customFormat="1" ht="20.25" customHeight="1" x14ac:dyDescent="0.15">
      <c r="A14" s="331"/>
      <c r="B14" s="328"/>
      <c r="C14" s="161" t="s">
        <v>237</v>
      </c>
      <c r="D14" s="295" t="s">
        <v>221</v>
      </c>
      <c r="E14" s="162" t="s">
        <v>222</v>
      </c>
      <c r="F14" s="163" t="s">
        <v>336</v>
      </c>
    </row>
    <row r="15" spans="1:12" s="18" customFormat="1" ht="20.25" customHeight="1" x14ac:dyDescent="0.15">
      <c r="A15" s="331"/>
      <c r="B15" s="328"/>
      <c r="C15" s="161" t="s">
        <v>238</v>
      </c>
      <c r="D15" s="294">
        <f>INT(D6+D9)*F15</f>
        <v>0</v>
      </c>
      <c r="E15" s="162" t="s">
        <v>223</v>
      </c>
      <c r="F15" s="163" t="s">
        <v>340</v>
      </c>
      <c r="H15" s="209"/>
    </row>
    <row r="16" spans="1:12" s="18" customFormat="1" ht="20.25" customHeight="1" x14ac:dyDescent="0.15">
      <c r="A16" s="331"/>
      <c r="B16" s="328"/>
      <c r="C16" s="161" t="s">
        <v>239</v>
      </c>
      <c r="D16" s="294">
        <f>INT(D6+D9)*F16</f>
        <v>0</v>
      </c>
      <c r="E16" s="162" t="s">
        <v>240</v>
      </c>
      <c r="F16" s="163" t="s">
        <v>337</v>
      </c>
    </row>
    <row r="17" spans="1:7" s="18" customFormat="1" ht="20.25" customHeight="1" x14ac:dyDescent="0.15">
      <c r="A17" s="331"/>
      <c r="B17" s="329"/>
      <c r="C17" s="5" t="s">
        <v>241</v>
      </c>
      <c r="D17" s="296">
        <f>SUM(D10:D16)</f>
        <v>0</v>
      </c>
      <c r="E17" s="45"/>
      <c r="F17" s="47"/>
    </row>
    <row r="18" spans="1:7" s="18" customFormat="1" ht="20.25" customHeight="1" x14ac:dyDescent="0.15">
      <c r="A18" s="324" t="s">
        <v>242</v>
      </c>
      <c r="B18" s="325"/>
      <c r="C18" s="326"/>
      <c r="D18" s="297">
        <f>D6+D9+D17</f>
        <v>0</v>
      </c>
      <c r="E18" s="45" t="s">
        <v>268</v>
      </c>
      <c r="F18" s="211"/>
      <c r="G18" s="229"/>
    </row>
    <row r="19" spans="1:7" s="18" customFormat="1" ht="20.25" customHeight="1" x14ac:dyDescent="0.15">
      <c r="A19" s="318" t="s">
        <v>243</v>
      </c>
      <c r="B19" s="319"/>
      <c r="C19" s="320"/>
      <c r="D19" s="296">
        <f>INT(D18*F19)</f>
        <v>0</v>
      </c>
      <c r="E19" s="45" t="s">
        <v>244</v>
      </c>
      <c r="F19" s="43" t="s">
        <v>245</v>
      </c>
    </row>
    <row r="20" spans="1:7" s="18" customFormat="1" ht="20.25" customHeight="1" x14ac:dyDescent="0.15">
      <c r="A20" s="318" t="s">
        <v>246</v>
      </c>
      <c r="B20" s="319"/>
      <c r="C20" s="320"/>
      <c r="D20" s="296">
        <f>INT((D9+D17+D19)*F20)</f>
        <v>0</v>
      </c>
      <c r="E20" s="45" t="s">
        <v>247</v>
      </c>
      <c r="F20" s="43" t="s">
        <v>248</v>
      </c>
    </row>
    <row r="21" spans="1:7" s="18" customFormat="1" ht="20.25" customHeight="1" x14ac:dyDescent="0.15">
      <c r="A21" s="318" t="s">
        <v>249</v>
      </c>
      <c r="B21" s="319"/>
      <c r="C21" s="320"/>
      <c r="D21" s="210">
        <f>SUM(D18:D20)</f>
        <v>0</v>
      </c>
      <c r="E21" s="45" t="s">
        <v>306</v>
      </c>
      <c r="F21" s="47"/>
    </row>
    <row r="22" spans="1:7" s="18" customFormat="1" ht="20.25" customHeight="1" x14ac:dyDescent="0.15">
      <c r="A22" s="318" t="s">
        <v>310</v>
      </c>
      <c r="B22" s="319"/>
      <c r="C22" s="320"/>
      <c r="D22" s="210">
        <f>총괄내역서!K10</f>
        <v>0</v>
      </c>
      <c r="E22" s="45" t="s">
        <v>250</v>
      </c>
      <c r="F22" s="211"/>
    </row>
    <row r="23" spans="1:7" s="226" customFormat="1" ht="20.25" customHeight="1" x14ac:dyDescent="0.15">
      <c r="A23" s="324" t="s">
        <v>311</v>
      </c>
      <c r="B23" s="325"/>
      <c r="C23" s="326"/>
      <c r="D23" s="210">
        <f>SUM(D21:D22)</f>
        <v>0</v>
      </c>
      <c r="E23" s="224"/>
      <c r="F23" s="225"/>
    </row>
    <row r="24" spans="1:7" s="18" customFormat="1" ht="20.25" customHeight="1" x14ac:dyDescent="0.15">
      <c r="A24" s="318" t="s">
        <v>312</v>
      </c>
      <c r="B24" s="319"/>
      <c r="C24" s="320"/>
      <c r="D24" s="44">
        <f>SUM(D23)*0.1</f>
        <v>0</v>
      </c>
      <c r="E24" s="45" t="s">
        <v>251</v>
      </c>
      <c r="F24" s="43" t="s">
        <v>252</v>
      </c>
    </row>
    <row r="25" spans="1:7" s="18" customFormat="1" ht="20.25" customHeight="1" thickBot="1" x14ac:dyDescent="0.2">
      <c r="A25" s="332" t="s">
        <v>313</v>
      </c>
      <c r="B25" s="333"/>
      <c r="C25" s="334"/>
      <c r="D25" s="255">
        <f>SUM(D23:D24)</f>
        <v>0</v>
      </c>
      <c r="E25" s="256"/>
      <c r="F25" s="257"/>
    </row>
    <row r="26" spans="1:7" s="18" customFormat="1" ht="20.25" customHeight="1" thickTop="1" thickBot="1" x14ac:dyDescent="0.2">
      <c r="A26" s="321" t="s">
        <v>383</v>
      </c>
      <c r="B26" s="322"/>
      <c r="C26" s="323"/>
      <c r="D26" s="258">
        <f>TRUNC(D25)</f>
        <v>0</v>
      </c>
      <c r="E26" s="259"/>
      <c r="F26" s="228"/>
    </row>
    <row r="27" spans="1:7" ht="14.25" customHeight="1" thickTop="1" x14ac:dyDescent="0.15"/>
    <row r="28" spans="1:7" ht="24.75" customHeight="1" x14ac:dyDescent="0.15"/>
    <row r="29" spans="1:7" ht="24.75" customHeight="1" x14ac:dyDescent="0.15">
      <c r="D29" s="62"/>
      <c r="F29" s="62"/>
    </row>
    <row r="30" spans="1:7" ht="24.75" customHeight="1" x14ac:dyDescent="0.15">
      <c r="D30" s="71"/>
      <c r="E30" s="62"/>
    </row>
    <row r="31" spans="1:7" ht="24.75" customHeight="1" x14ac:dyDescent="0.15">
      <c r="E31" s="62"/>
    </row>
    <row r="32" spans="1:7" ht="24.75" customHeight="1" x14ac:dyDescent="0.15">
      <c r="E32" s="71"/>
    </row>
    <row r="33" ht="24.75" customHeight="1" x14ac:dyDescent="0.15"/>
    <row r="34" ht="24.75" customHeight="1" x14ac:dyDescent="0.15"/>
  </sheetData>
  <mergeCells count="17">
    <mergeCell ref="A1:F1"/>
    <mergeCell ref="E2:F2"/>
    <mergeCell ref="A3:B3"/>
    <mergeCell ref="E3:F3"/>
    <mergeCell ref="B4:B6"/>
    <mergeCell ref="A24:C24"/>
    <mergeCell ref="A26:C26"/>
    <mergeCell ref="A23:C23"/>
    <mergeCell ref="B7:B9"/>
    <mergeCell ref="A4:A17"/>
    <mergeCell ref="A18:C18"/>
    <mergeCell ref="A19:C19"/>
    <mergeCell ref="A20:C20"/>
    <mergeCell ref="A21:C21"/>
    <mergeCell ref="A22:C22"/>
    <mergeCell ref="A25:C25"/>
    <mergeCell ref="B10:B17"/>
  </mergeCells>
  <phoneticPr fontId="2" type="noConversion"/>
  <printOptions horizontalCentered="1"/>
  <pageMargins left="0.39370078740157483" right="0.39370078740157483" top="0.6692913385826772" bottom="0.39370078740157483" header="0" footer="0.31496062992125984"/>
  <pageSetup paperSize="9" scale="9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zoomScale="80" zoomScaleNormal="80" workbookViewId="0">
      <selection activeCell="I9" sqref="I9"/>
    </sheetView>
  </sheetViews>
  <sheetFormatPr defaultColWidth="8.88671875" defaultRowHeight="20.100000000000001" customHeight="1" x14ac:dyDescent="0.15"/>
  <cols>
    <col min="1" max="2" width="8.88671875" style="52"/>
    <col min="3" max="3" width="9.109375" style="52" customWidth="1"/>
    <col min="4" max="10" width="8.88671875" style="52"/>
    <col min="11" max="11" width="9.33203125" style="52" customWidth="1"/>
    <col min="12" max="16384" width="8.88671875" style="52"/>
  </cols>
  <sheetData>
    <row r="1" spans="1:13" ht="31.5" customHeight="1" x14ac:dyDescent="0.15"/>
    <row r="2" spans="1:13" ht="31.5" customHeight="1" x14ac:dyDescent="0.15"/>
    <row r="3" spans="1:13" ht="31.5" customHeight="1" x14ac:dyDescent="0.15"/>
    <row r="4" spans="1:13" ht="31.5" customHeight="1" x14ac:dyDescent="0.15"/>
    <row r="5" spans="1:13" ht="31.5" customHeight="1" x14ac:dyDescent="0.15"/>
    <row r="6" spans="1:13" ht="31.5" customHeight="1" x14ac:dyDescent="0.15">
      <c r="A6" s="361" t="s">
        <v>386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</row>
    <row r="7" spans="1:13" ht="31.5" customHeight="1" x14ac:dyDescent="0.15">
      <c r="A7" s="317" t="s">
        <v>10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</row>
    <row r="8" spans="1:13" ht="31.5" customHeight="1" x14ac:dyDescent="0.15"/>
    <row r="9" spans="1:13" ht="31.5" customHeight="1" x14ac:dyDescent="0.15"/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</sheetData>
  <mergeCells count="2">
    <mergeCell ref="A6:M6"/>
    <mergeCell ref="A7:M7"/>
  </mergeCells>
  <phoneticPr fontId="2" type="noConversion"/>
  <printOptions horizontalCentered="1"/>
  <pageMargins left="0.55118110236220474" right="0.55118110236220474" top="0.78" bottom="0.77" header="0.51181102362204722" footer="0.51"/>
  <pageSetup paperSize="9"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49"/>
  <sheetViews>
    <sheetView view="pageBreakPreview" zoomScaleNormal="100" zoomScaleSheetLayoutView="100" workbookViewId="0">
      <selection activeCell="B1" sqref="B1:Q1"/>
    </sheetView>
  </sheetViews>
  <sheetFormatPr defaultColWidth="8.88671875" defaultRowHeight="16.5" x14ac:dyDescent="0.15"/>
  <cols>
    <col min="1" max="1" width="1.5546875" style="175" customWidth="1"/>
    <col min="2" max="2" width="6.77734375" style="175" customWidth="1"/>
    <col min="3" max="5" width="10.77734375" style="175" customWidth="1"/>
    <col min="6" max="6" width="6.77734375" style="175" customWidth="1"/>
    <col min="7" max="7" width="4.77734375" style="175" customWidth="1"/>
    <col min="8" max="8" width="2.77734375" style="175" customWidth="1"/>
    <col min="9" max="9" width="8.77734375" style="175" customWidth="1"/>
    <col min="10" max="10" width="0.44140625" style="175" customWidth="1"/>
    <col min="11" max="11" width="10.77734375" style="175" customWidth="1"/>
    <col min="12" max="12" width="0.6640625" style="175" customWidth="1"/>
    <col min="13" max="14" width="10.77734375" style="175" customWidth="1"/>
    <col min="15" max="15" width="2.77734375" style="175" customWidth="1"/>
    <col min="16" max="16" width="12.77734375" style="175" customWidth="1"/>
    <col min="17" max="17" width="10.77734375" style="175" customWidth="1"/>
    <col min="18" max="18" width="3.44140625" style="175" customWidth="1"/>
    <col min="19" max="19" width="8.88671875" style="175"/>
    <col min="20" max="20" width="14" style="175" customWidth="1"/>
    <col min="21" max="16384" width="8.88671875" style="175"/>
  </cols>
  <sheetData>
    <row r="1" spans="2:35" ht="59.25" customHeight="1" x14ac:dyDescent="0.15">
      <c r="B1" s="402" t="s">
        <v>384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</row>
    <row r="2" spans="2:35" s="177" customFormat="1" ht="21.75" customHeight="1" thickBot="1" x14ac:dyDescent="0.2">
      <c r="B2" s="176" t="s">
        <v>101</v>
      </c>
      <c r="C2" s="176"/>
      <c r="D2" s="176"/>
    </row>
    <row r="3" spans="2:35" ht="36.75" customHeight="1" thickTop="1" x14ac:dyDescent="0.15">
      <c r="B3" s="178" t="s">
        <v>102</v>
      </c>
      <c r="C3" s="403" t="s">
        <v>103</v>
      </c>
      <c r="D3" s="403"/>
      <c r="E3" s="403"/>
      <c r="F3" s="404" t="s">
        <v>104</v>
      </c>
      <c r="G3" s="405"/>
      <c r="H3" s="406"/>
      <c r="I3" s="407" t="s">
        <v>105</v>
      </c>
      <c r="J3" s="408"/>
      <c r="K3" s="408"/>
      <c r="L3" s="409"/>
      <c r="M3" s="403" t="s">
        <v>106</v>
      </c>
      <c r="N3" s="403"/>
      <c r="O3" s="410" t="s">
        <v>107</v>
      </c>
      <c r="P3" s="410"/>
      <c r="Q3" s="179" t="s">
        <v>108</v>
      </c>
    </row>
    <row r="4" spans="2:35" ht="23.1" customHeight="1" x14ac:dyDescent="0.15">
      <c r="B4" s="180">
        <v>1</v>
      </c>
      <c r="C4" s="411" t="s">
        <v>110</v>
      </c>
      <c r="D4" s="411"/>
      <c r="E4" s="411"/>
      <c r="F4" s="440" t="s">
        <v>111</v>
      </c>
      <c r="G4" s="441"/>
      <c r="H4" s="442"/>
      <c r="I4" s="440">
        <v>1</v>
      </c>
      <c r="J4" s="441"/>
      <c r="K4" s="441"/>
      <c r="L4" s="442"/>
      <c r="M4" s="411" t="s">
        <v>109</v>
      </c>
      <c r="N4" s="411"/>
      <c r="O4" s="412">
        <v>2.1</v>
      </c>
      <c r="P4" s="412"/>
      <c r="Q4" s="181" t="s">
        <v>112</v>
      </c>
      <c r="T4" s="413"/>
      <c r="U4" s="413"/>
      <c r="V4" s="413"/>
      <c r="W4" s="413"/>
      <c r="X4" s="413"/>
      <c r="Y4" s="413"/>
      <c r="Z4" s="413"/>
      <c r="AA4" s="413"/>
      <c r="AB4" s="413"/>
      <c r="AC4" s="413"/>
      <c r="AD4" s="413"/>
      <c r="AE4" s="413"/>
      <c r="AF4" s="413"/>
      <c r="AG4" s="413"/>
      <c r="AH4" s="413"/>
      <c r="AI4" s="413"/>
    </row>
    <row r="5" spans="2:35" ht="23.1" customHeight="1" x14ac:dyDescent="0.15">
      <c r="B5" s="180">
        <v>2</v>
      </c>
      <c r="C5" s="411" t="s">
        <v>113</v>
      </c>
      <c r="D5" s="411"/>
      <c r="E5" s="411"/>
      <c r="F5" s="440" t="s">
        <v>114</v>
      </c>
      <c r="G5" s="441"/>
      <c r="H5" s="442"/>
      <c r="I5" s="440">
        <v>1</v>
      </c>
      <c r="J5" s="441"/>
      <c r="K5" s="441"/>
      <c r="L5" s="442"/>
      <c r="M5" s="411" t="s">
        <v>109</v>
      </c>
      <c r="N5" s="411"/>
      <c r="O5" s="412">
        <v>3.8</v>
      </c>
      <c r="P5" s="412"/>
      <c r="Q5" s="181" t="s">
        <v>115</v>
      </c>
      <c r="T5" s="413"/>
      <c r="U5" s="413"/>
      <c r="V5" s="413"/>
      <c r="W5" s="413"/>
      <c r="X5" s="413"/>
      <c r="Y5" s="413"/>
      <c r="Z5" s="413"/>
      <c r="AA5" s="413"/>
      <c r="AB5" s="413"/>
      <c r="AC5" s="413"/>
      <c r="AD5" s="413"/>
      <c r="AE5" s="413"/>
      <c r="AF5" s="413"/>
      <c r="AG5" s="413"/>
      <c r="AH5" s="413"/>
      <c r="AI5" s="413"/>
    </row>
    <row r="6" spans="2:35" ht="23.1" customHeight="1" thickBot="1" x14ac:dyDescent="0.2">
      <c r="B6" s="424" t="s">
        <v>116</v>
      </c>
      <c r="C6" s="425"/>
      <c r="D6" s="425"/>
      <c r="E6" s="426"/>
      <c r="F6" s="426"/>
      <c r="G6" s="426"/>
      <c r="H6" s="426"/>
      <c r="I6" s="426"/>
      <c r="J6" s="426"/>
      <c r="K6" s="426"/>
      <c r="L6" s="427"/>
      <c r="M6" s="427"/>
      <c r="N6" s="427"/>
      <c r="O6" s="427">
        <f>SUM(O4:O5)</f>
        <v>5.9</v>
      </c>
      <c r="P6" s="427"/>
      <c r="Q6" s="182"/>
    </row>
    <row r="7" spans="2:35" ht="23.1" customHeight="1" thickTop="1" x14ac:dyDescent="0.15">
      <c r="T7" s="183"/>
    </row>
    <row r="8" spans="2:35" s="177" customFormat="1" ht="23.1" customHeight="1" thickBot="1" x14ac:dyDescent="0.2">
      <c r="B8" s="428" t="s">
        <v>117</v>
      </c>
      <c r="C8" s="428"/>
      <c r="D8" s="428"/>
      <c r="E8" s="429"/>
      <c r="F8" s="429"/>
      <c r="G8" s="429"/>
      <c r="H8" s="429"/>
      <c r="I8" s="429"/>
      <c r="J8" s="429"/>
      <c r="K8" s="429"/>
      <c r="L8" s="429"/>
      <c r="M8" s="429"/>
      <c r="N8" s="429"/>
      <c r="O8" s="429"/>
      <c r="P8" s="429"/>
    </row>
    <row r="9" spans="2:35" ht="23.1" customHeight="1" thickTop="1" x14ac:dyDescent="0.15">
      <c r="B9" s="430" t="s">
        <v>118</v>
      </c>
      <c r="C9" s="431"/>
      <c r="D9" s="431"/>
      <c r="E9" s="432"/>
      <c r="F9" s="432"/>
      <c r="G9" s="432"/>
      <c r="H9" s="432"/>
      <c r="I9" s="432"/>
      <c r="J9" s="431" t="s">
        <v>119</v>
      </c>
      <c r="K9" s="431"/>
      <c r="L9" s="432"/>
      <c r="M9" s="432"/>
      <c r="N9" s="432"/>
      <c r="O9" s="433"/>
      <c r="P9" s="433"/>
      <c r="Q9" s="184" t="s">
        <v>120</v>
      </c>
    </row>
    <row r="10" spans="2:35" ht="23.1" customHeight="1" thickBot="1" x14ac:dyDescent="0.2">
      <c r="B10" s="434" t="s">
        <v>121</v>
      </c>
      <c r="C10" s="435"/>
      <c r="D10" s="435"/>
      <c r="E10" s="436"/>
      <c r="F10" s="436"/>
      <c r="G10" s="436"/>
      <c r="H10" s="436"/>
      <c r="I10" s="436"/>
      <c r="J10" s="437">
        <v>553114</v>
      </c>
      <c r="K10" s="437"/>
      <c r="L10" s="438"/>
      <c r="M10" s="438"/>
      <c r="N10" s="438"/>
      <c r="O10" s="439"/>
      <c r="P10" s="439"/>
      <c r="Q10" s="185" t="s">
        <v>122</v>
      </c>
    </row>
    <row r="11" spans="2:35" ht="23.1" customHeight="1" thickTop="1" x14ac:dyDescent="0.15"/>
    <row r="12" spans="2:35" s="177" customFormat="1" ht="23.1" customHeight="1" thickBot="1" x14ac:dyDescent="0.2">
      <c r="B12" s="414" t="s">
        <v>123</v>
      </c>
      <c r="C12" s="414"/>
      <c r="D12" s="414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</row>
    <row r="13" spans="2:35" ht="23.1" customHeight="1" thickTop="1" thickBot="1" x14ac:dyDescent="0.2">
      <c r="B13" s="416" t="s">
        <v>124</v>
      </c>
      <c r="C13" s="417"/>
      <c r="D13" s="417"/>
      <c r="E13" s="418"/>
      <c r="F13" s="419" t="s">
        <v>125</v>
      </c>
      <c r="G13" s="417"/>
      <c r="H13" s="419" t="s">
        <v>126</v>
      </c>
      <c r="I13" s="417"/>
      <c r="J13" s="419" t="s">
        <v>127</v>
      </c>
      <c r="K13" s="417"/>
      <c r="L13" s="420" t="s">
        <v>128</v>
      </c>
      <c r="M13" s="420"/>
      <c r="N13" s="186" t="s">
        <v>129</v>
      </c>
      <c r="O13" s="421" t="s">
        <v>120</v>
      </c>
      <c r="P13" s="422"/>
      <c r="Q13" s="423"/>
    </row>
    <row r="14" spans="2:35" ht="23.1" customHeight="1" thickTop="1" x14ac:dyDescent="0.15">
      <c r="B14" s="456" t="s">
        <v>130</v>
      </c>
      <c r="C14" s="457"/>
      <c r="D14" s="457"/>
      <c r="E14" s="458"/>
      <c r="F14" s="459">
        <v>0.19</v>
      </c>
      <c r="G14" s="460"/>
      <c r="H14" s="459">
        <v>0.24</v>
      </c>
      <c r="I14" s="460"/>
      <c r="J14" s="459">
        <v>0.32</v>
      </c>
      <c r="K14" s="460"/>
      <c r="L14" s="461">
        <v>0.25</v>
      </c>
      <c r="M14" s="461"/>
      <c r="N14" s="187">
        <v>1</v>
      </c>
      <c r="O14" s="462" t="s">
        <v>131</v>
      </c>
      <c r="P14" s="463"/>
      <c r="Q14" s="464"/>
    </row>
    <row r="15" spans="2:35" ht="23.1" customHeight="1" x14ac:dyDescent="0.15">
      <c r="B15" s="471" t="s">
        <v>132</v>
      </c>
      <c r="C15" s="472"/>
      <c r="D15" s="472"/>
      <c r="E15" s="473"/>
      <c r="F15" s="474">
        <f>ROUNDDOWN(J10*F14,0)</f>
        <v>105091</v>
      </c>
      <c r="G15" s="475"/>
      <c r="H15" s="474">
        <f>ROUND(J10*H14,0)</f>
        <v>132747</v>
      </c>
      <c r="I15" s="475"/>
      <c r="J15" s="474">
        <f>ROUND(J10*J14,0)</f>
        <v>176996</v>
      </c>
      <c r="K15" s="475"/>
      <c r="L15" s="443">
        <f>ROUND(J10*L14,0)</f>
        <v>138279</v>
      </c>
      <c r="M15" s="443"/>
      <c r="N15" s="188">
        <f>SUM(F15:M15)</f>
        <v>553113</v>
      </c>
      <c r="O15" s="465"/>
      <c r="P15" s="466"/>
      <c r="Q15" s="467"/>
    </row>
    <row r="16" spans="2:35" ht="23.1" customHeight="1" thickBot="1" x14ac:dyDescent="0.2">
      <c r="B16" s="444" t="s">
        <v>133</v>
      </c>
      <c r="C16" s="445"/>
      <c r="D16" s="445"/>
      <c r="E16" s="446"/>
      <c r="F16" s="446"/>
      <c r="G16" s="446"/>
      <c r="H16" s="446"/>
      <c r="I16" s="446"/>
      <c r="J16" s="446"/>
      <c r="K16" s="446"/>
      <c r="L16" s="446"/>
      <c r="M16" s="446"/>
      <c r="N16" s="447"/>
      <c r="O16" s="468"/>
      <c r="P16" s="469"/>
      <c r="Q16" s="470"/>
    </row>
    <row r="17" spans="2:17" ht="23.1" customHeight="1" thickTop="1" x14ac:dyDescent="0.15"/>
    <row r="18" spans="2:17" s="177" customFormat="1" ht="23.1" customHeight="1" thickBot="1" x14ac:dyDescent="0.2">
      <c r="B18" s="428" t="s">
        <v>134</v>
      </c>
      <c r="C18" s="428"/>
      <c r="D18" s="428"/>
      <c r="E18" s="429"/>
      <c r="F18" s="429"/>
      <c r="G18" s="429"/>
      <c r="H18" s="429"/>
      <c r="I18" s="429"/>
      <c r="J18" s="429"/>
      <c r="K18" s="429"/>
      <c r="L18" s="429"/>
      <c r="M18" s="429"/>
      <c r="N18" s="429"/>
      <c r="O18" s="429"/>
      <c r="P18" s="429"/>
    </row>
    <row r="19" spans="2:17" ht="23.1" customHeight="1" thickTop="1" x14ac:dyDescent="0.3">
      <c r="B19" s="448" t="s">
        <v>135</v>
      </c>
      <c r="C19" s="410"/>
      <c r="D19" s="410"/>
      <c r="E19" s="449" t="s">
        <v>136</v>
      </c>
      <c r="F19" s="450"/>
      <c r="G19" s="450"/>
      <c r="H19" s="450"/>
      <c r="I19" s="451"/>
      <c r="J19" s="452" t="s">
        <v>137</v>
      </c>
      <c r="K19" s="453"/>
      <c r="L19" s="453"/>
      <c r="M19" s="453"/>
      <c r="N19" s="453"/>
      <c r="O19" s="449" t="s">
        <v>138</v>
      </c>
      <c r="P19" s="454"/>
      <c r="Q19" s="455"/>
    </row>
    <row r="20" spans="2:17" ht="23.1" customHeight="1" x14ac:dyDescent="0.3">
      <c r="B20" s="476" t="s">
        <v>139</v>
      </c>
      <c r="C20" s="477"/>
      <c r="D20" s="477"/>
      <c r="E20" s="478">
        <f>F15</f>
        <v>105091</v>
      </c>
      <c r="F20" s="479"/>
      <c r="G20" s="479"/>
      <c r="H20" s="479"/>
      <c r="I20" s="480"/>
      <c r="J20" s="481">
        <f>O6</f>
        <v>5.9</v>
      </c>
      <c r="K20" s="482"/>
      <c r="L20" s="482"/>
      <c r="M20" s="483"/>
      <c r="N20" s="484"/>
      <c r="O20" s="478">
        <f>INT(E20*J20)</f>
        <v>620036</v>
      </c>
      <c r="P20" s="491"/>
      <c r="Q20" s="492"/>
    </row>
    <row r="21" spans="2:17" ht="23.1" customHeight="1" x14ac:dyDescent="0.3">
      <c r="B21" s="476" t="s">
        <v>140</v>
      </c>
      <c r="C21" s="477"/>
      <c r="D21" s="477"/>
      <c r="E21" s="478">
        <f>H15</f>
        <v>132747</v>
      </c>
      <c r="F21" s="479"/>
      <c r="G21" s="479"/>
      <c r="H21" s="479"/>
      <c r="I21" s="480"/>
      <c r="J21" s="485"/>
      <c r="K21" s="486"/>
      <c r="L21" s="486"/>
      <c r="M21" s="486"/>
      <c r="N21" s="487"/>
      <c r="O21" s="478">
        <f>INT(E21*J20)</f>
        <v>783207</v>
      </c>
      <c r="P21" s="491"/>
      <c r="Q21" s="492"/>
    </row>
    <row r="22" spans="2:17" ht="23.1" customHeight="1" x14ac:dyDescent="0.3">
      <c r="B22" s="476" t="s">
        <v>141</v>
      </c>
      <c r="C22" s="477"/>
      <c r="D22" s="477"/>
      <c r="E22" s="478">
        <f>J15</f>
        <v>176996</v>
      </c>
      <c r="F22" s="479"/>
      <c r="G22" s="479"/>
      <c r="H22" s="479"/>
      <c r="I22" s="480"/>
      <c r="J22" s="485"/>
      <c r="K22" s="486"/>
      <c r="L22" s="486"/>
      <c r="M22" s="486"/>
      <c r="N22" s="487"/>
      <c r="O22" s="478">
        <f>INT(E22*J20)</f>
        <v>1044276</v>
      </c>
      <c r="P22" s="491"/>
      <c r="Q22" s="492"/>
    </row>
    <row r="23" spans="2:17" ht="23.1" customHeight="1" x14ac:dyDescent="0.3">
      <c r="B23" s="476" t="s">
        <v>142</v>
      </c>
      <c r="C23" s="477"/>
      <c r="D23" s="477"/>
      <c r="E23" s="478">
        <f>L15</f>
        <v>138279</v>
      </c>
      <c r="F23" s="479"/>
      <c r="G23" s="479"/>
      <c r="H23" s="479"/>
      <c r="I23" s="480"/>
      <c r="J23" s="488"/>
      <c r="K23" s="489"/>
      <c r="L23" s="489"/>
      <c r="M23" s="489"/>
      <c r="N23" s="490"/>
      <c r="O23" s="478">
        <f>INT(E23*J20)</f>
        <v>815846</v>
      </c>
      <c r="P23" s="491"/>
      <c r="Q23" s="492"/>
    </row>
    <row r="24" spans="2:17" ht="23.1" customHeight="1" x14ac:dyDescent="0.15">
      <c r="B24" s="499" t="s">
        <v>143</v>
      </c>
      <c r="C24" s="500"/>
      <c r="D24" s="500"/>
      <c r="E24" s="500"/>
      <c r="F24" s="500"/>
      <c r="G24" s="500"/>
      <c r="H24" s="500"/>
      <c r="I24" s="500"/>
      <c r="J24" s="500"/>
      <c r="K24" s="500"/>
      <c r="L24" s="500"/>
      <c r="M24" s="500"/>
      <c r="N24" s="501"/>
      <c r="O24" s="502">
        <f>SUM(O20:O23)</f>
        <v>3263365</v>
      </c>
      <c r="P24" s="503"/>
      <c r="Q24" s="504"/>
    </row>
    <row r="25" spans="2:17" ht="23.1" customHeight="1" thickBot="1" x14ac:dyDescent="0.2">
      <c r="B25" s="505" t="s">
        <v>144</v>
      </c>
      <c r="C25" s="506"/>
      <c r="D25" s="506"/>
      <c r="E25" s="507"/>
      <c r="F25" s="507"/>
      <c r="G25" s="507"/>
      <c r="H25" s="507"/>
      <c r="I25" s="507"/>
      <c r="J25" s="507"/>
      <c r="K25" s="507"/>
      <c r="L25" s="507"/>
      <c r="M25" s="507"/>
      <c r="N25" s="507"/>
      <c r="O25" s="507"/>
      <c r="P25" s="507"/>
      <c r="Q25" s="508"/>
    </row>
    <row r="26" spans="2:17" ht="17.25" thickTop="1" x14ac:dyDescent="0.15"/>
    <row r="27" spans="2:17" s="177" customFormat="1" ht="24.95" customHeight="1" x14ac:dyDescent="0.15">
      <c r="B27" s="428" t="s">
        <v>145</v>
      </c>
      <c r="C27" s="428"/>
      <c r="D27" s="428"/>
      <c r="E27" s="493"/>
      <c r="F27" s="493"/>
      <c r="G27" s="493"/>
      <c r="H27" s="493"/>
      <c r="I27" s="493"/>
      <c r="J27" s="493"/>
      <c r="K27" s="493"/>
      <c r="L27" s="493"/>
      <c r="M27" s="493"/>
      <c r="N27" s="493"/>
      <c r="O27" s="493"/>
      <c r="P27" s="493"/>
    </row>
    <row r="28" spans="2:17" ht="13.5" customHeight="1" x14ac:dyDescent="0.3">
      <c r="B28" s="189"/>
      <c r="C28" s="189"/>
      <c r="D28" s="189"/>
      <c r="E28" s="190"/>
      <c r="F28" s="190"/>
      <c r="G28" s="190"/>
      <c r="H28" s="190"/>
      <c r="I28" s="190"/>
    </row>
    <row r="29" spans="2:17" ht="24.95" customHeight="1" x14ac:dyDescent="0.15">
      <c r="B29" s="494" t="s">
        <v>146</v>
      </c>
      <c r="C29" s="494"/>
      <c r="D29" s="494"/>
      <c r="E29" s="495"/>
      <c r="F29" s="495"/>
      <c r="G29" s="495"/>
      <c r="H29" s="495"/>
      <c r="I29" s="495"/>
      <c r="J29" s="495"/>
      <c r="K29" s="495"/>
      <c r="L29" s="495"/>
      <c r="M29" s="495"/>
      <c r="N29" s="495"/>
      <c r="O29" s="495"/>
      <c r="P29" s="495"/>
    </row>
    <row r="30" spans="2:17" ht="13.5" customHeight="1" x14ac:dyDescent="0.3">
      <c r="B30" s="189"/>
      <c r="C30" s="189"/>
      <c r="D30" s="189"/>
      <c r="E30" s="190"/>
      <c r="F30" s="190"/>
      <c r="G30" s="190"/>
      <c r="H30" s="190"/>
      <c r="I30" s="190"/>
    </row>
    <row r="31" spans="2:17" ht="24.95" customHeight="1" thickBot="1" x14ac:dyDescent="0.2">
      <c r="B31" s="496" t="s">
        <v>147</v>
      </c>
      <c r="C31" s="496"/>
      <c r="D31" s="496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</row>
    <row r="32" spans="2:17" ht="24.95" customHeight="1" thickTop="1" x14ac:dyDescent="0.15">
      <c r="B32" s="498" t="s">
        <v>148</v>
      </c>
      <c r="C32" s="450"/>
      <c r="D32" s="451"/>
      <c r="E32" s="449" t="s">
        <v>149</v>
      </c>
      <c r="F32" s="450"/>
      <c r="G32" s="450"/>
      <c r="H32" s="450"/>
      <c r="I32" s="450"/>
      <c r="J32" s="450"/>
      <c r="K32" s="450"/>
      <c r="L32" s="450"/>
      <c r="M32" s="451"/>
      <c r="N32" s="452" t="s">
        <v>150</v>
      </c>
      <c r="O32" s="403"/>
      <c r="P32" s="403"/>
      <c r="Q32" s="191" t="s">
        <v>120</v>
      </c>
    </row>
    <row r="33" spans="2:17" ht="24.95" customHeight="1" x14ac:dyDescent="0.15">
      <c r="B33" s="509" t="s">
        <v>151</v>
      </c>
      <c r="C33" s="510"/>
      <c r="D33" s="511"/>
      <c r="E33" s="512" t="s">
        <v>152</v>
      </c>
      <c r="F33" s="510"/>
      <c r="G33" s="510"/>
      <c r="H33" s="510"/>
      <c r="I33" s="510"/>
      <c r="J33" s="510"/>
      <c r="K33" s="510"/>
      <c r="L33" s="510"/>
      <c r="M33" s="511"/>
      <c r="N33" s="412">
        <v>1.28</v>
      </c>
      <c r="O33" s="411"/>
      <c r="P33" s="411"/>
      <c r="Q33" s="192" t="s">
        <v>153</v>
      </c>
    </row>
    <row r="34" spans="2:17" ht="24.95" customHeight="1" x14ac:dyDescent="0.15">
      <c r="B34" s="509" t="s">
        <v>154</v>
      </c>
      <c r="C34" s="510"/>
      <c r="D34" s="511"/>
      <c r="E34" s="512" t="s">
        <v>155</v>
      </c>
      <c r="F34" s="510"/>
      <c r="G34" s="510"/>
      <c r="H34" s="510"/>
      <c r="I34" s="510"/>
      <c r="J34" s="510"/>
      <c r="K34" s="510"/>
      <c r="L34" s="510"/>
      <c r="M34" s="511"/>
      <c r="N34" s="512">
        <v>0.88</v>
      </c>
      <c r="O34" s="510"/>
      <c r="P34" s="511"/>
      <c r="Q34" s="192" t="s">
        <v>157</v>
      </c>
    </row>
    <row r="35" spans="2:17" ht="24.95" customHeight="1" x14ac:dyDescent="0.15">
      <c r="B35" s="509" t="s">
        <v>158</v>
      </c>
      <c r="C35" s="510"/>
      <c r="D35" s="511"/>
      <c r="E35" s="512" t="s">
        <v>159</v>
      </c>
      <c r="F35" s="510"/>
      <c r="G35" s="510"/>
      <c r="H35" s="510"/>
      <c r="I35" s="510"/>
      <c r="J35" s="510"/>
      <c r="K35" s="510"/>
      <c r="L35" s="510"/>
      <c r="M35" s="511"/>
      <c r="N35" s="512">
        <v>0.91</v>
      </c>
      <c r="O35" s="510"/>
      <c r="P35" s="511"/>
      <c r="Q35" s="192" t="s">
        <v>156</v>
      </c>
    </row>
    <row r="36" spans="2:17" ht="24.95" customHeight="1" x14ac:dyDescent="0.15">
      <c r="B36" s="509" t="s">
        <v>160</v>
      </c>
      <c r="C36" s="510"/>
      <c r="D36" s="511"/>
      <c r="E36" s="512" t="s">
        <v>159</v>
      </c>
      <c r="F36" s="510"/>
      <c r="G36" s="510"/>
      <c r="H36" s="510"/>
      <c r="I36" s="510"/>
      <c r="J36" s="510"/>
      <c r="K36" s="510"/>
      <c r="L36" s="510"/>
      <c r="M36" s="511"/>
      <c r="N36" s="512">
        <v>0.94</v>
      </c>
      <c r="O36" s="510"/>
      <c r="P36" s="511"/>
      <c r="Q36" s="192" t="s">
        <v>157</v>
      </c>
    </row>
    <row r="37" spans="2:17" ht="24.95" customHeight="1" thickBot="1" x14ac:dyDescent="0.2">
      <c r="B37" s="525" t="s">
        <v>161</v>
      </c>
      <c r="C37" s="526"/>
      <c r="D37" s="527"/>
      <c r="E37" s="528" t="s">
        <v>162</v>
      </c>
      <c r="F37" s="526"/>
      <c r="G37" s="526"/>
      <c r="H37" s="526"/>
      <c r="I37" s="526"/>
      <c r="J37" s="526"/>
      <c r="K37" s="526"/>
      <c r="L37" s="526"/>
      <c r="M37" s="527"/>
      <c r="N37" s="529">
        <v>0.97</v>
      </c>
      <c r="O37" s="427"/>
      <c r="P37" s="427"/>
      <c r="Q37" s="193" t="s">
        <v>157</v>
      </c>
    </row>
    <row r="38" spans="2:17" ht="22.5" customHeight="1" thickTop="1" x14ac:dyDescent="0.15"/>
    <row r="39" spans="2:17" s="183" customFormat="1" ht="22.5" customHeight="1" thickBot="1" x14ac:dyDescent="0.2">
      <c r="B39" s="530" t="s">
        <v>385</v>
      </c>
      <c r="C39" s="530"/>
      <c r="D39" s="530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</row>
    <row r="40" spans="2:17" s="183" customFormat="1" ht="24.95" customHeight="1" thickTop="1" x14ac:dyDescent="0.15">
      <c r="B40" s="532" t="s">
        <v>163</v>
      </c>
      <c r="C40" s="533"/>
      <c r="D40" s="533"/>
      <c r="E40" s="535" t="s">
        <v>164</v>
      </c>
      <c r="F40" s="535"/>
      <c r="G40" s="535"/>
      <c r="H40" s="535"/>
      <c r="I40" s="535"/>
      <c r="J40" s="535"/>
      <c r="K40" s="535"/>
      <c r="L40" s="535"/>
      <c r="M40" s="535"/>
      <c r="N40" s="536" t="s">
        <v>165</v>
      </c>
      <c r="O40" s="536"/>
      <c r="P40" s="537"/>
      <c r="Q40" s="513" t="s">
        <v>166</v>
      </c>
    </row>
    <row r="41" spans="2:17" s="183" customFormat="1" ht="20.100000000000001" customHeight="1" x14ac:dyDescent="0.15">
      <c r="B41" s="534"/>
      <c r="C41" s="516"/>
      <c r="D41" s="516"/>
      <c r="E41" s="516" t="s">
        <v>167</v>
      </c>
      <c r="F41" s="517" t="s">
        <v>168</v>
      </c>
      <c r="G41" s="518"/>
      <c r="H41" s="517" t="s">
        <v>169</v>
      </c>
      <c r="I41" s="518"/>
      <c r="J41" s="517" t="s">
        <v>170</v>
      </c>
      <c r="K41" s="518"/>
      <c r="L41" s="523" t="s">
        <v>171</v>
      </c>
      <c r="M41" s="524"/>
      <c r="N41" s="538"/>
      <c r="O41" s="538"/>
      <c r="P41" s="539"/>
      <c r="Q41" s="514"/>
    </row>
    <row r="42" spans="2:17" s="183" customFormat="1" ht="20.100000000000001" customHeight="1" x14ac:dyDescent="0.15">
      <c r="B42" s="534"/>
      <c r="C42" s="516"/>
      <c r="D42" s="516"/>
      <c r="E42" s="516"/>
      <c r="F42" s="519"/>
      <c r="G42" s="520"/>
      <c r="H42" s="519"/>
      <c r="I42" s="520"/>
      <c r="J42" s="519"/>
      <c r="K42" s="520"/>
      <c r="L42" s="524"/>
      <c r="M42" s="524"/>
      <c r="N42" s="538"/>
      <c r="O42" s="538"/>
      <c r="P42" s="539"/>
      <c r="Q42" s="514"/>
    </row>
    <row r="43" spans="2:17" s="183" customFormat="1" ht="20.100000000000001" customHeight="1" x14ac:dyDescent="0.15">
      <c r="B43" s="534"/>
      <c r="C43" s="516"/>
      <c r="D43" s="516"/>
      <c r="E43" s="516"/>
      <c r="F43" s="519"/>
      <c r="G43" s="520"/>
      <c r="H43" s="519"/>
      <c r="I43" s="520"/>
      <c r="J43" s="519"/>
      <c r="K43" s="520"/>
      <c r="L43" s="524"/>
      <c r="M43" s="524"/>
      <c r="N43" s="538"/>
      <c r="O43" s="538"/>
      <c r="P43" s="539"/>
      <c r="Q43" s="514"/>
    </row>
    <row r="44" spans="2:17" s="183" customFormat="1" ht="20.100000000000001" customHeight="1" x14ac:dyDescent="0.15">
      <c r="B44" s="534"/>
      <c r="C44" s="516"/>
      <c r="D44" s="516"/>
      <c r="E44" s="516"/>
      <c r="F44" s="521"/>
      <c r="G44" s="522"/>
      <c r="H44" s="521"/>
      <c r="I44" s="522"/>
      <c r="J44" s="521"/>
      <c r="K44" s="522"/>
      <c r="L44" s="524"/>
      <c r="M44" s="524"/>
      <c r="N44" s="540"/>
      <c r="O44" s="540"/>
      <c r="P44" s="541"/>
      <c r="Q44" s="515"/>
    </row>
    <row r="45" spans="2:17" s="183" customFormat="1" ht="24.95" customHeight="1" x14ac:dyDescent="0.15">
      <c r="B45" s="558">
        <f>O24</f>
        <v>3263365</v>
      </c>
      <c r="C45" s="543"/>
      <c r="D45" s="543"/>
      <c r="E45" s="560">
        <f>N33</f>
        <v>1.28</v>
      </c>
      <c r="F45" s="562">
        <f>N34</f>
        <v>0.88</v>
      </c>
      <c r="G45" s="563"/>
      <c r="H45" s="562">
        <f>N35</f>
        <v>0.91</v>
      </c>
      <c r="I45" s="563"/>
      <c r="J45" s="562">
        <f>N36</f>
        <v>0.94</v>
      </c>
      <c r="K45" s="563"/>
      <c r="L45" s="562">
        <f>N37</f>
        <v>0.97</v>
      </c>
      <c r="M45" s="563"/>
      <c r="N45" s="542">
        <f>INT(B45*E45*F45*H45*J45*L45)</f>
        <v>3049996</v>
      </c>
      <c r="O45" s="543"/>
      <c r="P45" s="544"/>
      <c r="Q45" s="546" t="s">
        <v>172</v>
      </c>
    </row>
    <row r="46" spans="2:17" s="183" customFormat="1" ht="24.95" customHeight="1" x14ac:dyDescent="0.15">
      <c r="B46" s="559"/>
      <c r="C46" s="540"/>
      <c r="D46" s="540"/>
      <c r="E46" s="561"/>
      <c r="F46" s="564"/>
      <c r="G46" s="565"/>
      <c r="H46" s="564"/>
      <c r="I46" s="565"/>
      <c r="J46" s="564"/>
      <c r="K46" s="565"/>
      <c r="L46" s="564"/>
      <c r="M46" s="565"/>
      <c r="N46" s="545"/>
      <c r="O46" s="540"/>
      <c r="P46" s="541"/>
      <c r="Q46" s="547"/>
    </row>
    <row r="47" spans="2:17" s="183" customFormat="1" ht="30" customHeight="1" x14ac:dyDescent="0.15">
      <c r="B47" s="548" t="s">
        <v>173</v>
      </c>
      <c r="C47" s="549"/>
      <c r="D47" s="549"/>
      <c r="E47" s="549"/>
      <c r="F47" s="549"/>
      <c r="G47" s="549"/>
      <c r="H47" s="549"/>
      <c r="I47" s="549"/>
      <c r="J47" s="549"/>
      <c r="K47" s="549"/>
      <c r="L47" s="549"/>
      <c r="M47" s="550"/>
      <c r="N47" s="551">
        <f>ROUNDDOWN(SUM(N45),-5)</f>
        <v>3000000</v>
      </c>
      <c r="O47" s="552"/>
      <c r="P47" s="553"/>
      <c r="Q47" s="194" t="s">
        <v>174</v>
      </c>
    </row>
    <row r="48" spans="2:17" s="183" customFormat="1" ht="30" customHeight="1" thickBot="1" x14ac:dyDescent="0.2">
      <c r="B48" s="554" t="s">
        <v>175</v>
      </c>
      <c r="C48" s="555"/>
      <c r="D48" s="555"/>
      <c r="E48" s="556"/>
      <c r="F48" s="556"/>
      <c r="G48" s="556"/>
      <c r="H48" s="556"/>
      <c r="I48" s="556"/>
      <c r="J48" s="556"/>
      <c r="K48" s="556"/>
      <c r="L48" s="556"/>
      <c r="M48" s="556"/>
      <c r="N48" s="556"/>
      <c r="O48" s="556"/>
      <c r="P48" s="556"/>
      <c r="Q48" s="557"/>
    </row>
    <row r="49" s="183" customFormat="1" ht="17.25" thickTop="1" x14ac:dyDescent="0.15"/>
  </sheetData>
  <mergeCells count="107">
    <mergeCell ref="N45:P46"/>
    <mergeCell ref="Q45:Q46"/>
    <mergeCell ref="B47:M47"/>
    <mergeCell ref="N47:P47"/>
    <mergeCell ref="B48:Q48"/>
    <mergeCell ref="B45:D46"/>
    <mergeCell ref="E45:E46"/>
    <mergeCell ref="F45:G46"/>
    <mergeCell ref="H45:I46"/>
    <mergeCell ref="J45:K46"/>
    <mergeCell ref="L45:M46"/>
    <mergeCell ref="Q40:Q44"/>
    <mergeCell ref="E41:E44"/>
    <mergeCell ref="F41:G44"/>
    <mergeCell ref="H41:I44"/>
    <mergeCell ref="J41:K44"/>
    <mergeCell ref="L41:M44"/>
    <mergeCell ref="B37:D37"/>
    <mergeCell ref="E37:M37"/>
    <mergeCell ref="N37:P37"/>
    <mergeCell ref="B39:P39"/>
    <mergeCell ref="B40:D44"/>
    <mergeCell ref="E40:M40"/>
    <mergeCell ref="N40:P44"/>
    <mergeCell ref="B35:D35"/>
    <mergeCell ref="E35:M35"/>
    <mergeCell ref="N35:P35"/>
    <mergeCell ref="B36:D36"/>
    <mergeCell ref="E36:M36"/>
    <mergeCell ref="N36:P36"/>
    <mergeCell ref="B33:D33"/>
    <mergeCell ref="E33:M33"/>
    <mergeCell ref="N33:P33"/>
    <mergeCell ref="B34:D34"/>
    <mergeCell ref="E34:M34"/>
    <mergeCell ref="N34:P34"/>
    <mergeCell ref="B27:P27"/>
    <mergeCell ref="B29:P29"/>
    <mergeCell ref="B31:Q31"/>
    <mergeCell ref="B32:D32"/>
    <mergeCell ref="E32:M32"/>
    <mergeCell ref="N32:P32"/>
    <mergeCell ref="B23:D23"/>
    <mergeCell ref="E23:I23"/>
    <mergeCell ref="O23:Q23"/>
    <mergeCell ref="B24:N24"/>
    <mergeCell ref="O24:Q24"/>
    <mergeCell ref="B25:Q25"/>
    <mergeCell ref="B20:D20"/>
    <mergeCell ref="E20:I20"/>
    <mergeCell ref="J20:N23"/>
    <mergeCell ref="O20:Q20"/>
    <mergeCell ref="B21:D21"/>
    <mergeCell ref="E21:I21"/>
    <mergeCell ref="O21:Q21"/>
    <mergeCell ref="B22:D22"/>
    <mergeCell ref="E22:I22"/>
    <mergeCell ref="O22:Q22"/>
    <mergeCell ref="L15:M15"/>
    <mergeCell ref="B16:N16"/>
    <mergeCell ref="B18:P18"/>
    <mergeCell ref="B19:D19"/>
    <mergeCell ref="E19:I19"/>
    <mergeCell ref="J19:N19"/>
    <mergeCell ref="O19:Q19"/>
    <mergeCell ref="B14:E14"/>
    <mergeCell ref="F14:G14"/>
    <mergeCell ref="H14:I14"/>
    <mergeCell ref="J14:K14"/>
    <mergeCell ref="L14:M14"/>
    <mergeCell ref="O14:Q16"/>
    <mergeCell ref="B15:E15"/>
    <mergeCell ref="F15:G15"/>
    <mergeCell ref="H15:I15"/>
    <mergeCell ref="J15:K15"/>
    <mergeCell ref="T4:AI4"/>
    <mergeCell ref="C5:E5"/>
    <mergeCell ref="M5:N5"/>
    <mergeCell ref="O5:P5"/>
    <mergeCell ref="T5:AI5"/>
    <mergeCell ref="B12:P12"/>
    <mergeCell ref="B13:E13"/>
    <mergeCell ref="F13:G13"/>
    <mergeCell ref="H13:I13"/>
    <mergeCell ref="J13:K13"/>
    <mergeCell ref="L13:M13"/>
    <mergeCell ref="O13:Q13"/>
    <mergeCell ref="B6:N6"/>
    <mergeCell ref="O6:P6"/>
    <mergeCell ref="B8:P8"/>
    <mergeCell ref="B9:I9"/>
    <mergeCell ref="J9:P9"/>
    <mergeCell ref="B10:I10"/>
    <mergeCell ref="J10:P10"/>
    <mergeCell ref="I5:L5"/>
    <mergeCell ref="F5:H5"/>
    <mergeCell ref="F4:H4"/>
    <mergeCell ref="I4:L4"/>
    <mergeCell ref="B1:Q1"/>
    <mergeCell ref="C3:E3"/>
    <mergeCell ref="F3:H3"/>
    <mergeCell ref="I3:L3"/>
    <mergeCell ref="M3:N3"/>
    <mergeCell ref="O3:P3"/>
    <mergeCell ref="C4:E4"/>
    <mergeCell ref="M4:N4"/>
    <mergeCell ref="O4:P4"/>
  </mergeCells>
  <phoneticPr fontId="2" type="noConversion"/>
  <printOptions horizontalCentered="1"/>
  <pageMargins left="0.39370078740157483" right="0.39370078740157483" top="0.94488188976377963" bottom="0.55118110236220474" header="0.31496062992125984" footer="0.31496062992125984"/>
  <pageSetup paperSize="9" scale="83" orientation="landscape" r:id="rId1"/>
  <rowBreaks count="2" manualBreakCount="2">
    <brk id="17" max="17" man="1"/>
    <brk id="43" max="1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zoomScale="90" workbookViewId="0">
      <selection activeCell="O13" sqref="O13"/>
    </sheetView>
  </sheetViews>
  <sheetFormatPr defaultColWidth="8.88671875" defaultRowHeight="20.100000000000001" customHeight="1" x14ac:dyDescent="0.15"/>
  <cols>
    <col min="1" max="2" width="8.88671875" style="52"/>
    <col min="3" max="3" width="9.109375" style="52" customWidth="1"/>
    <col min="4" max="10" width="8.88671875" style="52"/>
    <col min="11" max="11" width="9.33203125" style="52" customWidth="1"/>
    <col min="12" max="16384" width="8.88671875" style="52"/>
  </cols>
  <sheetData>
    <row r="1" spans="1:13" ht="31.5" customHeight="1" x14ac:dyDescent="0.15"/>
    <row r="2" spans="1:13" ht="31.5" customHeight="1" x14ac:dyDescent="0.15"/>
    <row r="3" spans="1:13" ht="31.5" customHeight="1" x14ac:dyDescent="0.15"/>
    <row r="4" spans="1:13" ht="31.5" customHeight="1" x14ac:dyDescent="0.15"/>
    <row r="5" spans="1:13" ht="31.5" customHeight="1" x14ac:dyDescent="0.15"/>
    <row r="6" spans="1:13" ht="31.5" customHeight="1" x14ac:dyDescent="0.15">
      <c r="A6" s="361" t="s">
        <v>27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</row>
    <row r="7" spans="1:13" ht="31.5" customHeight="1" x14ac:dyDescent="0.15">
      <c r="A7" s="317" t="s">
        <v>10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</row>
    <row r="8" spans="1:13" ht="31.5" customHeight="1" x14ac:dyDescent="0.15"/>
    <row r="9" spans="1:13" ht="31.5" customHeight="1" x14ac:dyDescent="0.15"/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</sheetData>
  <mergeCells count="2">
    <mergeCell ref="A6:M6"/>
    <mergeCell ref="A7:M7"/>
  </mergeCells>
  <phoneticPr fontId="2" type="noConversion"/>
  <printOptions horizontalCentered="1"/>
  <pageMargins left="0.55118110236220474" right="0.55118110236220474" top="0.78" bottom="0.77" header="0.51181102362204722" footer="0.51"/>
  <pageSetup paperSize="9" orientation="landscape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P410"/>
  <sheetViews>
    <sheetView view="pageBreakPreview" zoomScale="85" zoomScaleNormal="100" zoomScaleSheetLayoutView="85" workbookViewId="0">
      <selection activeCell="E21" sqref="E21"/>
    </sheetView>
  </sheetViews>
  <sheetFormatPr defaultColWidth="8.88671875" defaultRowHeight="13.5" x14ac:dyDescent="0.15"/>
  <cols>
    <col min="1" max="1" width="29.77734375" style="38" customWidth="1"/>
    <col min="2" max="2" width="29.77734375" style="1" customWidth="1"/>
    <col min="3" max="3" width="4.33203125" style="38" customWidth="1"/>
    <col min="4" max="4" width="6.77734375" style="58" customWidth="1"/>
    <col min="5" max="5" width="40.44140625" style="38" customWidth="1"/>
    <col min="6" max="6" width="5.77734375" style="1" customWidth="1"/>
    <col min="7" max="8" width="5.88671875" style="1" customWidth="1"/>
    <col min="9" max="9" width="3.77734375" style="38" customWidth="1"/>
    <col min="10" max="14" width="8.88671875" style="38" hidden="1" customWidth="1"/>
    <col min="15" max="15" width="8.88671875" style="38"/>
    <col min="16" max="16" width="21" style="38" customWidth="1"/>
    <col min="17" max="17" width="10" style="38" bestFit="1" customWidth="1"/>
    <col min="18" max="16384" width="8.88671875" style="38"/>
  </cols>
  <sheetData>
    <row r="1" spans="1:9" s="1" customFormat="1" ht="50.25" customHeight="1" x14ac:dyDescent="0.15">
      <c r="A1" s="359" t="s">
        <v>21</v>
      </c>
      <c r="B1" s="359"/>
      <c r="C1" s="359"/>
      <c r="D1" s="359"/>
      <c r="E1" s="359"/>
      <c r="F1" s="359"/>
      <c r="G1" s="359"/>
      <c r="H1" s="359"/>
      <c r="I1" s="359"/>
    </row>
    <row r="2" spans="1:9" s="4" customFormat="1" ht="18.75" customHeight="1" x14ac:dyDescent="0.15">
      <c r="A2" s="2" t="s">
        <v>332</v>
      </c>
      <c r="B2" s="3"/>
      <c r="C2" s="3"/>
      <c r="D2" s="55"/>
      <c r="E2" s="3"/>
      <c r="F2" s="3"/>
      <c r="G2" s="3"/>
      <c r="H2" s="3"/>
      <c r="I2" s="3"/>
    </row>
    <row r="3" spans="1:9" s="6" customFormat="1" ht="24.95" customHeight="1" thickBot="1" x14ac:dyDescent="0.2">
      <c r="A3" s="50" t="s">
        <v>22</v>
      </c>
      <c r="B3" s="50" t="s">
        <v>23</v>
      </c>
      <c r="C3" s="50" t="s">
        <v>1</v>
      </c>
      <c r="D3" s="56" t="s">
        <v>2</v>
      </c>
      <c r="E3" s="50" t="s">
        <v>24</v>
      </c>
      <c r="F3" s="50" t="s">
        <v>9</v>
      </c>
      <c r="G3" s="50" t="s">
        <v>25</v>
      </c>
      <c r="H3" s="50" t="s">
        <v>12</v>
      </c>
      <c r="I3" s="50" t="s">
        <v>6</v>
      </c>
    </row>
    <row r="4" spans="1:9" s="6" customFormat="1" ht="30" customHeight="1" thickTop="1" x14ac:dyDescent="0.15">
      <c r="A4" s="53" t="s">
        <v>261</v>
      </c>
      <c r="B4" s="54"/>
      <c r="C4" s="5"/>
      <c r="D4" s="14"/>
      <c r="E4" s="5"/>
      <c r="F4" s="14"/>
      <c r="G4" s="14"/>
      <c r="H4" s="14"/>
      <c r="I4" s="5"/>
    </row>
    <row r="5" spans="1:9" s="6" customFormat="1" ht="50.1" customHeight="1" x14ac:dyDescent="0.15">
      <c r="A5" s="7" t="s">
        <v>314</v>
      </c>
      <c r="B5" s="8" t="s">
        <v>315</v>
      </c>
      <c r="C5" s="8" t="s">
        <v>93</v>
      </c>
      <c r="D5" s="33">
        <v>360</v>
      </c>
      <c r="E5" s="9" t="s">
        <v>331</v>
      </c>
      <c r="F5" s="33">
        <f t="shared" ref="F5:F10" si="0">D5</f>
        <v>360</v>
      </c>
      <c r="G5" s="15">
        <v>0</v>
      </c>
      <c r="H5" s="14">
        <f t="shared" ref="H5:H10" si="1">F5+G5</f>
        <v>360</v>
      </c>
      <c r="I5" s="5"/>
    </row>
    <row r="6" spans="1:9" s="6" customFormat="1" ht="24.6" customHeight="1" x14ac:dyDescent="0.15">
      <c r="A6" s="10" t="s">
        <v>55</v>
      </c>
      <c r="B6" s="12" t="s">
        <v>97</v>
      </c>
      <c r="C6" s="8" t="s">
        <v>18</v>
      </c>
      <c r="D6" s="33">
        <v>1</v>
      </c>
      <c r="E6" s="9" t="s">
        <v>321</v>
      </c>
      <c r="F6" s="33">
        <f t="shared" si="0"/>
        <v>1</v>
      </c>
      <c r="G6" s="15">
        <v>0</v>
      </c>
      <c r="H6" s="14">
        <f t="shared" si="1"/>
        <v>1</v>
      </c>
      <c r="I6" s="5"/>
    </row>
    <row r="7" spans="1:9" s="6" customFormat="1" ht="24.95" customHeight="1" x14ac:dyDescent="0.15">
      <c r="A7" s="7" t="s">
        <v>58</v>
      </c>
      <c r="B7" s="8" t="s">
        <v>59</v>
      </c>
      <c r="C7" s="8" t="s">
        <v>18</v>
      </c>
      <c r="D7" s="33">
        <v>12</v>
      </c>
      <c r="E7" s="9" t="s">
        <v>320</v>
      </c>
      <c r="F7" s="33">
        <f t="shared" si="0"/>
        <v>12</v>
      </c>
      <c r="G7" s="15">
        <v>0</v>
      </c>
      <c r="H7" s="14">
        <f t="shared" si="1"/>
        <v>12</v>
      </c>
      <c r="I7" s="5"/>
    </row>
    <row r="8" spans="1:9" s="6" customFormat="1" ht="24.95" customHeight="1" x14ac:dyDescent="0.15">
      <c r="A8" s="20" t="s">
        <v>57</v>
      </c>
      <c r="B8" s="5" t="s">
        <v>29</v>
      </c>
      <c r="C8" s="8" t="s">
        <v>30</v>
      </c>
      <c r="D8" s="33">
        <v>1</v>
      </c>
      <c r="E8" s="9" t="s">
        <v>263</v>
      </c>
      <c r="F8" s="33">
        <f t="shared" si="0"/>
        <v>1</v>
      </c>
      <c r="G8" s="15">
        <v>0</v>
      </c>
      <c r="H8" s="14">
        <f t="shared" si="1"/>
        <v>1</v>
      </c>
      <c r="I8" s="5"/>
    </row>
    <row r="9" spans="1:9" s="6" customFormat="1" ht="24.95" customHeight="1" x14ac:dyDescent="0.15">
      <c r="A9" s="10" t="s">
        <v>28</v>
      </c>
      <c r="B9" s="12" t="s">
        <v>316</v>
      </c>
      <c r="C9" s="8" t="s">
        <v>18</v>
      </c>
      <c r="D9" s="33">
        <v>10</v>
      </c>
      <c r="E9" s="9" t="s">
        <v>319</v>
      </c>
      <c r="F9" s="33">
        <f t="shared" si="0"/>
        <v>10</v>
      </c>
      <c r="G9" s="15">
        <v>0</v>
      </c>
      <c r="H9" s="14">
        <f t="shared" si="1"/>
        <v>10</v>
      </c>
      <c r="I9" s="5"/>
    </row>
    <row r="10" spans="1:9" s="6" customFormat="1" ht="24.95" customHeight="1" x14ac:dyDescent="0.15">
      <c r="A10" s="10" t="s">
        <v>94</v>
      </c>
      <c r="B10" s="12" t="s">
        <v>317</v>
      </c>
      <c r="C10" s="8" t="s">
        <v>30</v>
      </c>
      <c r="D10" s="33">
        <v>1</v>
      </c>
      <c r="E10" s="9" t="s">
        <v>318</v>
      </c>
      <c r="F10" s="33">
        <f t="shared" si="0"/>
        <v>1</v>
      </c>
      <c r="G10" s="15">
        <v>0</v>
      </c>
      <c r="H10" s="14">
        <f t="shared" si="1"/>
        <v>1</v>
      </c>
      <c r="I10" s="5"/>
    </row>
    <row r="11" spans="1:9" s="6" customFormat="1" ht="24.95" customHeight="1" x14ac:dyDescent="0.15">
      <c r="A11" s="53" t="s">
        <v>309</v>
      </c>
      <c r="B11" s="5"/>
      <c r="C11" s="8"/>
      <c r="D11" s="33"/>
      <c r="E11" s="61"/>
      <c r="F11" s="33"/>
      <c r="G11" s="15"/>
      <c r="H11" s="14"/>
      <c r="I11" s="5"/>
    </row>
    <row r="12" spans="1:9" s="6" customFormat="1" ht="24.95" customHeight="1" x14ac:dyDescent="0.15">
      <c r="A12" s="20" t="s">
        <v>264</v>
      </c>
      <c r="B12" s="14" t="s">
        <v>265</v>
      </c>
      <c r="C12" s="5" t="s">
        <v>30</v>
      </c>
      <c r="D12" s="5">
        <v>2</v>
      </c>
      <c r="E12" s="84" t="s">
        <v>266</v>
      </c>
      <c r="F12" s="33">
        <f t="shared" ref="F12:F14" si="2">D12</f>
        <v>2</v>
      </c>
      <c r="G12" s="15">
        <v>0</v>
      </c>
      <c r="H12" s="14">
        <f t="shared" ref="H12:H14" si="3">F12</f>
        <v>2</v>
      </c>
      <c r="I12" s="5"/>
    </row>
    <row r="13" spans="1:9" s="6" customFormat="1" ht="24.95" customHeight="1" x14ac:dyDescent="0.15">
      <c r="A13" s="20" t="s">
        <v>60</v>
      </c>
      <c r="B13" s="14" t="s">
        <v>96</v>
      </c>
      <c r="C13" s="8" t="s">
        <v>11</v>
      </c>
      <c r="D13" s="5">
        <v>1</v>
      </c>
      <c r="E13" s="84" t="s">
        <v>176</v>
      </c>
      <c r="F13" s="33">
        <f t="shared" ref="F13" si="4">D13</f>
        <v>1</v>
      </c>
      <c r="G13" s="15">
        <v>0</v>
      </c>
      <c r="H13" s="14">
        <f t="shared" ref="H13" si="5">F13</f>
        <v>1</v>
      </c>
      <c r="I13" s="5"/>
    </row>
    <row r="14" spans="1:9" s="6" customFormat="1" ht="24.95" customHeight="1" x14ac:dyDescent="0.15">
      <c r="A14" s="20" t="s">
        <v>381</v>
      </c>
      <c r="B14" s="14" t="s">
        <v>382</v>
      </c>
      <c r="C14" s="5" t="s">
        <v>322</v>
      </c>
      <c r="D14" s="5">
        <v>1</v>
      </c>
      <c r="E14" s="84" t="s">
        <v>95</v>
      </c>
      <c r="F14" s="33">
        <f t="shared" si="2"/>
        <v>1</v>
      </c>
      <c r="G14" s="15">
        <v>0</v>
      </c>
      <c r="H14" s="14">
        <f t="shared" si="3"/>
        <v>1</v>
      </c>
      <c r="I14" s="5"/>
    </row>
    <row r="15" spans="1:9" s="6" customFormat="1" ht="24.95" customHeight="1" x14ac:dyDescent="0.15">
      <c r="A15" s="53" t="s">
        <v>324</v>
      </c>
      <c r="B15" s="14"/>
      <c r="C15" s="8"/>
      <c r="D15" s="33"/>
      <c r="E15" s="84"/>
      <c r="F15" s="33"/>
      <c r="G15" s="15"/>
      <c r="H15" s="14"/>
      <c r="I15" s="5"/>
    </row>
    <row r="16" spans="1:9" s="6" customFormat="1" ht="24.95" customHeight="1" x14ac:dyDescent="0.15">
      <c r="A16" s="281" t="s">
        <v>269</v>
      </c>
      <c r="B16" s="279" t="s">
        <v>262</v>
      </c>
      <c r="C16" s="279" t="s">
        <v>93</v>
      </c>
      <c r="D16" s="282">
        <v>20</v>
      </c>
      <c r="E16" s="283" t="s">
        <v>327</v>
      </c>
      <c r="F16" s="282">
        <f t="shared" ref="F16:F17" si="6">D16</f>
        <v>20</v>
      </c>
      <c r="G16" s="274">
        <v>0</v>
      </c>
      <c r="H16" s="279">
        <f t="shared" ref="H16:H17" si="7">F16+G16</f>
        <v>20</v>
      </c>
      <c r="I16" s="273"/>
    </row>
    <row r="17" spans="1:16" s="6" customFormat="1" ht="24.95" customHeight="1" x14ac:dyDescent="0.15">
      <c r="A17" s="284" t="s">
        <v>28</v>
      </c>
      <c r="B17" s="285" t="s">
        <v>308</v>
      </c>
      <c r="C17" s="279" t="s">
        <v>18</v>
      </c>
      <c r="D17" s="282">
        <v>13</v>
      </c>
      <c r="E17" s="283" t="s">
        <v>270</v>
      </c>
      <c r="F17" s="282">
        <f t="shared" si="6"/>
        <v>13</v>
      </c>
      <c r="G17" s="274">
        <v>0</v>
      </c>
      <c r="H17" s="279">
        <f t="shared" si="7"/>
        <v>13</v>
      </c>
      <c r="I17" s="273"/>
    </row>
    <row r="18" spans="1:16" s="6" customFormat="1" ht="24.95" customHeight="1" x14ac:dyDescent="0.15">
      <c r="A18" s="100" t="s">
        <v>325</v>
      </c>
      <c r="B18" s="5" t="s">
        <v>323</v>
      </c>
      <c r="C18" s="8"/>
      <c r="D18" s="33"/>
      <c r="E18" s="84"/>
      <c r="F18" s="33"/>
      <c r="G18" s="15"/>
      <c r="H18" s="14"/>
      <c r="I18" s="5"/>
    </row>
    <row r="19" spans="1:16" s="6" customFormat="1" ht="24.95" customHeight="1" x14ac:dyDescent="0.15">
      <c r="A19" s="20" t="s">
        <v>88</v>
      </c>
      <c r="B19" s="5" t="s">
        <v>338</v>
      </c>
      <c r="C19" s="15" t="s">
        <v>61</v>
      </c>
      <c r="D19" s="5">
        <v>0.86</v>
      </c>
      <c r="E19" s="95" t="s">
        <v>379</v>
      </c>
      <c r="F19" s="101">
        <f t="shared" ref="F19" si="8">D19</f>
        <v>0.86</v>
      </c>
      <c r="G19" s="15">
        <v>0</v>
      </c>
      <c r="H19" s="144">
        <f t="shared" ref="H19" si="9">F19+G19</f>
        <v>0.86</v>
      </c>
      <c r="I19" s="5"/>
    </row>
    <row r="20" spans="1:16" s="6" customFormat="1" ht="24.95" customHeight="1" x14ac:dyDescent="0.15">
      <c r="A20" s="230" t="s">
        <v>89</v>
      </c>
      <c r="B20" s="233" t="s">
        <v>253</v>
      </c>
      <c r="C20" s="234" t="s">
        <v>61</v>
      </c>
      <c r="D20" s="233">
        <v>0.29549999999999998</v>
      </c>
      <c r="E20" s="312" t="s">
        <v>387</v>
      </c>
      <c r="F20" s="313">
        <f t="shared" ref="F20" si="10">D20</f>
        <v>0.29549999999999998</v>
      </c>
      <c r="G20" s="234">
        <v>0</v>
      </c>
      <c r="H20" s="231">
        <f t="shared" ref="H20" si="11">F20+G20</f>
        <v>0.29549999999999998</v>
      </c>
      <c r="I20" s="233"/>
      <c r="O20" s="2"/>
    </row>
    <row r="21" spans="1:16" s="6" customFormat="1" ht="24.95" customHeight="1" x14ac:dyDescent="0.15">
      <c r="A21" s="230" t="s">
        <v>392</v>
      </c>
      <c r="B21" s="231" t="s">
        <v>339</v>
      </c>
      <c r="C21" s="234" t="s">
        <v>61</v>
      </c>
      <c r="D21" s="233">
        <v>8.4000000000000005E-2</v>
      </c>
      <c r="E21" s="312" t="s">
        <v>389</v>
      </c>
      <c r="F21" s="314">
        <f>D21</f>
        <v>8.4000000000000005E-2</v>
      </c>
      <c r="G21" s="234">
        <v>0</v>
      </c>
      <c r="H21" s="315">
        <f t="shared" ref="H21:H25" si="12">F21+G21</f>
        <v>8.4000000000000005E-2</v>
      </c>
      <c r="I21" s="233"/>
      <c r="O21" s="2"/>
      <c r="P21" s="122"/>
    </row>
    <row r="22" spans="1:16" s="6" customFormat="1" ht="24.95" customHeight="1" x14ac:dyDescent="0.15">
      <c r="A22" s="96" t="s">
        <v>62</v>
      </c>
      <c r="B22" s="5"/>
      <c r="C22" s="97" t="s">
        <v>61</v>
      </c>
      <c r="D22" s="96">
        <f>SUM(D19:D21)</f>
        <v>1.2395</v>
      </c>
      <c r="E22" s="98"/>
      <c r="F22" s="33"/>
      <c r="G22" s="15"/>
      <c r="H22" s="14"/>
      <c r="I22" s="5"/>
      <c r="P22" s="122"/>
    </row>
    <row r="23" spans="1:16" s="6" customFormat="1" ht="24.95" customHeight="1" x14ac:dyDescent="0.15">
      <c r="A23" s="20" t="s">
        <v>393</v>
      </c>
      <c r="B23" s="14" t="s">
        <v>90</v>
      </c>
      <c r="C23" s="99" t="s">
        <v>63</v>
      </c>
      <c r="D23" s="14">
        <v>4</v>
      </c>
      <c r="E23" s="98" t="s">
        <v>267</v>
      </c>
      <c r="F23" s="33">
        <f t="shared" ref="F23:F25" si="13">D23</f>
        <v>4</v>
      </c>
      <c r="G23" s="15">
        <v>0</v>
      </c>
      <c r="H23" s="14">
        <f t="shared" si="12"/>
        <v>4</v>
      </c>
      <c r="I23" s="5"/>
      <c r="P23" s="122"/>
    </row>
    <row r="24" spans="1:16" s="6" customFormat="1" ht="24.95" customHeight="1" x14ac:dyDescent="0.15">
      <c r="A24" s="20" t="s">
        <v>394</v>
      </c>
      <c r="B24" s="14" t="s">
        <v>376</v>
      </c>
      <c r="C24" s="99" t="s">
        <v>63</v>
      </c>
      <c r="D24" s="14">
        <v>4</v>
      </c>
      <c r="E24" s="98" t="s">
        <v>98</v>
      </c>
      <c r="F24" s="33">
        <f t="shared" si="13"/>
        <v>4</v>
      </c>
      <c r="G24" s="15">
        <v>0</v>
      </c>
      <c r="H24" s="14">
        <f t="shared" si="12"/>
        <v>4</v>
      </c>
      <c r="I24" s="5"/>
      <c r="P24" s="139"/>
    </row>
    <row r="25" spans="1:16" s="6" customFormat="1" ht="24.95" customHeight="1" x14ac:dyDescent="0.15">
      <c r="A25" s="20" t="s">
        <v>254</v>
      </c>
      <c r="B25" s="5" t="s">
        <v>377</v>
      </c>
      <c r="C25" s="99" t="s">
        <v>255</v>
      </c>
      <c r="D25" s="14">
        <v>20</v>
      </c>
      <c r="E25" s="98" t="s">
        <v>330</v>
      </c>
      <c r="F25" s="33">
        <f t="shared" si="13"/>
        <v>20</v>
      </c>
      <c r="G25" s="15">
        <v>0</v>
      </c>
      <c r="H25" s="14">
        <f t="shared" si="12"/>
        <v>20</v>
      </c>
      <c r="I25" s="5"/>
      <c r="O25" s="19"/>
    </row>
    <row r="26" spans="1:16" s="6" customFormat="1" ht="24.95" customHeight="1" x14ac:dyDescent="0.15">
      <c r="A26" s="212" t="s">
        <v>256</v>
      </c>
      <c r="B26" s="5" t="s">
        <v>378</v>
      </c>
      <c r="C26" s="99" t="s">
        <v>257</v>
      </c>
      <c r="D26" s="14">
        <v>1</v>
      </c>
      <c r="E26" s="98" t="s">
        <v>258</v>
      </c>
      <c r="F26" s="33">
        <f t="shared" ref="F26" si="14">D26</f>
        <v>1</v>
      </c>
      <c r="G26" s="15">
        <v>0</v>
      </c>
      <c r="H26" s="14">
        <f t="shared" ref="H26" si="15">F26+G26</f>
        <v>1</v>
      </c>
      <c r="I26" s="5"/>
      <c r="O26" s="19"/>
    </row>
    <row r="27" spans="1:16" s="6" customFormat="1" ht="24.95" customHeight="1" x14ac:dyDescent="0.15">
      <c r="A27" s="100" t="s">
        <v>326</v>
      </c>
      <c r="B27" s="5"/>
      <c r="C27" s="99"/>
      <c r="D27" s="14"/>
      <c r="E27" s="98"/>
      <c r="F27" s="33"/>
      <c r="G27" s="15"/>
      <c r="H27" s="14"/>
      <c r="I27" s="5"/>
    </row>
    <row r="28" spans="1:16" s="6" customFormat="1" ht="24.95" customHeight="1" x14ac:dyDescent="0.15">
      <c r="A28" s="230" t="s">
        <v>88</v>
      </c>
      <c r="B28" s="233" t="s">
        <v>272</v>
      </c>
      <c r="C28" s="234" t="s">
        <v>61</v>
      </c>
      <c r="D28" s="233">
        <v>0.63</v>
      </c>
      <c r="E28" s="312" t="s">
        <v>388</v>
      </c>
      <c r="F28" s="314">
        <f t="shared" ref="F28:F30" si="16">D28</f>
        <v>0.63</v>
      </c>
      <c r="G28" s="234">
        <v>0</v>
      </c>
      <c r="H28" s="316">
        <f t="shared" ref="H28:H30" si="17">F28+G28</f>
        <v>0.63</v>
      </c>
      <c r="I28" s="233"/>
    </row>
    <row r="29" spans="1:16" s="6" customFormat="1" ht="24.95" customHeight="1" x14ac:dyDescent="0.15">
      <c r="A29" s="230" t="s">
        <v>88</v>
      </c>
      <c r="B29" s="233" t="s">
        <v>100</v>
      </c>
      <c r="C29" s="234" t="s">
        <v>61</v>
      </c>
      <c r="D29" s="233">
        <v>0.17</v>
      </c>
      <c r="E29" s="312" t="s">
        <v>380</v>
      </c>
      <c r="F29" s="314">
        <f t="shared" ref="F29" si="18">D29</f>
        <v>0.17</v>
      </c>
      <c r="G29" s="234">
        <v>0</v>
      </c>
      <c r="H29" s="316">
        <f t="shared" ref="H29" si="19">F29+G29</f>
        <v>0.17</v>
      </c>
      <c r="I29" s="233"/>
    </row>
    <row r="30" spans="1:16" s="6" customFormat="1" ht="24.95" customHeight="1" x14ac:dyDescent="0.15">
      <c r="A30" s="230" t="s">
        <v>394</v>
      </c>
      <c r="B30" s="231" t="s">
        <v>91</v>
      </c>
      <c r="C30" s="234" t="s">
        <v>61</v>
      </c>
      <c r="D30" s="233">
        <v>8.4000000000000005E-2</v>
      </c>
      <c r="E30" s="312" t="s">
        <v>389</v>
      </c>
      <c r="F30" s="314">
        <f t="shared" si="16"/>
        <v>8.4000000000000005E-2</v>
      </c>
      <c r="G30" s="234">
        <v>0</v>
      </c>
      <c r="H30" s="316">
        <f t="shared" si="17"/>
        <v>8.4000000000000005E-2</v>
      </c>
      <c r="I30" s="233"/>
      <c r="J30" s="260"/>
      <c r="K30" s="260"/>
      <c r="L30" s="260"/>
      <c r="M30" s="260"/>
      <c r="N30" s="260"/>
      <c r="O30" s="2"/>
    </row>
    <row r="31" spans="1:16" s="6" customFormat="1" ht="24.95" customHeight="1" x14ac:dyDescent="0.15">
      <c r="A31" s="96" t="s">
        <v>62</v>
      </c>
      <c r="B31" s="5"/>
      <c r="C31" s="97" t="s">
        <v>61</v>
      </c>
      <c r="D31" s="213">
        <f>SUM(D28:D30)</f>
        <v>0.88400000000000001</v>
      </c>
      <c r="E31" s="98"/>
      <c r="F31" s="33"/>
      <c r="G31" s="15"/>
      <c r="H31" s="14"/>
      <c r="I31" s="5"/>
    </row>
    <row r="32" spans="1:16" s="6" customFormat="1" ht="24.95" customHeight="1" x14ac:dyDescent="0.15">
      <c r="A32" s="51"/>
      <c r="B32" s="5"/>
      <c r="C32" s="97"/>
      <c r="D32" s="213"/>
      <c r="E32" s="98"/>
      <c r="F32" s="33"/>
      <c r="G32" s="15"/>
      <c r="H32" s="14"/>
      <c r="I32" s="5"/>
    </row>
    <row r="33" spans="1:9" s="6" customFormat="1" ht="24.95" customHeight="1" x14ac:dyDescent="0.15">
      <c r="A33" s="51"/>
      <c r="B33" s="5"/>
      <c r="C33" s="97"/>
      <c r="D33" s="213"/>
      <c r="E33" s="98"/>
      <c r="F33" s="33"/>
      <c r="G33" s="15"/>
      <c r="H33" s="14"/>
      <c r="I33" s="5"/>
    </row>
    <row r="34" spans="1:9" s="6" customFormat="1" ht="24.95" customHeight="1" x14ac:dyDescent="0.15">
      <c r="A34" s="51"/>
      <c r="B34" s="5"/>
      <c r="C34" s="97"/>
      <c r="D34" s="213"/>
      <c r="E34" s="98"/>
      <c r="F34" s="33"/>
      <c r="G34" s="15"/>
      <c r="H34" s="14"/>
      <c r="I34" s="5"/>
    </row>
    <row r="35" spans="1:9" s="6" customFormat="1" ht="24.95" customHeight="1" x14ac:dyDescent="0.15">
      <c r="A35" s="51"/>
      <c r="B35" s="5"/>
      <c r="C35" s="97"/>
      <c r="D35" s="213"/>
      <c r="E35" s="98"/>
      <c r="F35" s="33"/>
      <c r="G35" s="15"/>
      <c r="H35" s="14"/>
      <c r="I35" s="5"/>
    </row>
    <row r="36" spans="1:9" s="6" customFormat="1" ht="24.95" customHeight="1" x14ac:dyDescent="0.15">
      <c r="A36" s="51"/>
      <c r="B36" s="5"/>
      <c r="C36" s="97"/>
      <c r="D36" s="213"/>
      <c r="E36" s="98"/>
      <c r="F36" s="33"/>
      <c r="G36" s="15"/>
      <c r="H36" s="14"/>
      <c r="I36" s="5"/>
    </row>
    <row r="37" spans="1:9" s="6" customFormat="1" ht="24.95" customHeight="1" x14ac:dyDescent="0.15">
      <c r="A37" s="51"/>
      <c r="B37" s="5"/>
      <c r="C37" s="97"/>
      <c r="D37" s="213"/>
      <c r="E37" s="98"/>
      <c r="F37" s="33"/>
      <c r="G37" s="15"/>
      <c r="H37" s="14"/>
      <c r="I37" s="5"/>
    </row>
    <row r="38" spans="1:9" s="6" customFormat="1" ht="24.95" customHeight="1" x14ac:dyDescent="0.15">
      <c r="A38" s="51"/>
      <c r="B38" s="5"/>
      <c r="C38" s="97"/>
      <c r="D38" s="213"/>
      <c r="E38" s="98"/>
      <c r="F38" s="33"/>
      <c r="G38" s="15"/>
      <c r="H38" s="14"/>
      <c r="I38" s="5"/>
    </row>
    <row r="39" spans="1:9" x14ac:dyDescent="0.15">
      <c r="D39" s="57"/>
      <c r="E39" s="1"/>
    </row>
    <row r="40" spans="1:9" x14ac:dyDescent="0.15">
      <c r="D40" s="57"/>
      <c r="E40" s="1"/>
    </row>
    <row r="41" spans="1:9" x14ac:dyDescent="0.15">
      <c r="D41" s="57"/>
      <c r="E41" s="1"/>
    </row>
    <row r="42" spans="1:9" x14ac:dyDescent="0.15">
      <c r="D42" s="57"/>
      <c r="E42" s="1"/>
    </row>
    <row r="43" spans="1:9" x14ac:dyDescent="0.15">
      <c r="D43" s="57"/>
      <c r="E43" s="1"/>
    </row>
    <row r="44" spans="1:9" x14ac:dyDescent="0.15">
      <c r="D44" s="57"/>
      <c r="E44" s="1"/>
    </row>
    <row r="45" spans="1:9" x14ac:dyDescent="0.15">
      <c r="D45" s="57"/>
      <c r="E45" s="1"/>
    </row>
    <row r="46" spans="1:9" x14ac:dyDescent="0.15">
      <c r="D46" s="57"/>
      <c r="E46" s="1"/>
    </row>
    <row r="47" spans="1:9" x14ac:dyDescent="0.15">
      <c r="D47" s="57"/>
      <c r="E47" s="1"/>
    </row>
    <row r="48" spans="1:9" x14ac:dyDescent="0.15">
      <c r="D48" s="57"/>
      <c r="E48" s="1"/>
    </row>
    <row r="49" spans="4:5" x14ac:dyDescent="0.15">
      <c r="D49" s="57"/>
      <c r="E49" s="1"/>
    </row>
    <row r="50" spans="4:5" x14ac:dyDescent="0.15">
      <c r="D50" s="57"/>
      <c r="E50" s="1"/>
    </row>
    <row r="51" spans="4:5" x14ac:dyDescent="0.15">
      <c r="D51" s="57"/>
      <c r="E51" s="1"/>
    </row>
    <row r="52" spans="4:5" x14ac:dyDescent="0.15">
      <c r="D52" s="57"/>
      <c r="E52" s="1"/>
    </row>
    <row r="53" spans="4:5" x14ac:dyDescent="0.15">
      <c r="D53" s="57"/>
      <c r="E53" s="1"/>
    </row>
    <row r="54" spans="4:5" x14ac:dyDescent="0.15">
      <c r="D54" s="57"/>
      <c r="E54" s="1"/>
    </row>
    <row r="55" spans="4:5" x14ac:dyDescent="0.15">
      <c r="D55" s="57"/>
      <c r="E55" s="1"/>
    </row>
    <row r="56" spans="4:5" x14ac:dyDescent="0.15">
      <c r="D56" s="57"/>
      <c r="E56" s="1"/>
    </row>
    <row r="57" spans="4:5" x14ac:dyDescent="0.15">
      <c r="D57" s="57"/>
      <c r="E57" s="1"/>
    </row>
    <row r="58" spans="4:5" x14ac:dyDescent="0.15">
      <c r="D58" s="57"/>
      <c r="E58" s="1"/>
    </row>
    <row r="59" spans="4:5" x14ac:dyDescent="0.15">
      <c r="D59" s="57"/>
      <c r="E59" s="1"/>
    </row>
    <row r="60" spans="4:5" x14ac:dyDescent="0.15">
      <c r="D60" s="57"/>
      <c r="E60" s="1"/>
    </row>
    <row r="61" spans="4:5" x14ac:dyDescent="0.15">
      <c r="D61" s="57"/>
      <c r="E61" s="1"/>
    </row>
    <row r="62" spans="4:5" x14ac:dyDescent="0.15">
      <c r="D62" s="57"/>
      <c r="E62" s="1"/>
    </row>
    <row r="63" spans="4:5" x14ac:dyDescent="0.15">
      <c r="D63" s="57"/>
      <c r="E63" s="1"/>
    </row>
    <row r="64" spans="4:5" x14ac:dyDescent="0.15">
      <c r="D64" s="57"/>
      <c r="E64" s="1"/>
    </row>
    <row r="65" spans="4:5" x14ac:dyDescent="0.15">
      <c r="D65" s="57"/>
      <c r="E65" s="1"/>
    </row>
    <row r="66" spans="4:5" x14ac:dyDescent="0.15">
      <c r="D66" s="57"/>
      <c r="E66" s="1"/>
    </row>
    <row r="67" spans="4:5" x14ac:dyDescent="0.15">
      <c r="D67" s="57"/>
      <c r="E67" s="1"/>
    </row>
    <row r="68" spans="4:5" x14ac:dyDescent="0.15">
      <c r="D68" s="57"/>
      <c r="E68" s="1"/>
    </row>
    <row r="69" spans="4:5" x14ac:dyDescent="0.15">
      <c r="D69" s="57"/>
      <c r="E69" s="1"/>
    </row>
    <row r="70" spans="4:5" x14ac:dyDescent="0.15">
      <c r="D70" s="57"/>
      <c r="E70" s="1"/>
    </row>
    <row r="71" spans="4:5" x14ac:dyDescent="0.15">
      <c r="D71" s="57"/>
      <c r="E71" s="1"/>
    </row>
    <row r="72" spans="4:5" x14ac:dyDescent="0.15">
      <c r="D72" s="57"/>
      <c r="E72" s="1"/>
    </row>
    <row r="73" spans="4:5" x14ac:dyDescent="0.15">
      <c r="D73" s="57"/>
      <c r="E73" s="1"/>
    </row>
    <row r="74" spans="4:5" x14ac:dyDescent="0.15">
      <c r="D74" s="57"/>
      <c r="E74" s="1"/>
    </row>
    <row r="75" spans="4:5" x14ac:dyDescent="0.15">
      <c r="D75" s="57"/>
      <c r="E75" s="1"/>
    </row>
    <row r="76" spans="4:5" x14ac:dyDescent="0.15">
      <c r="D76" s="57"/>
      <c r="E76" s="1"/>
    </row>
    <row r="77" spans="4:5" x14ac:dyDescent="0.15">
      <c r="D77" s="57"/>
      <c r="E77" s="1"/>
    </row>
    <row r="78" spans="4:5" x14ac:dyDescent="0.15">
      <c r="D78" s="57"/>
      <c r="E78" s="1"/>
    </row>
    <row r="79" spans="4:5" x14ac:dyDescent="0.15">
      <c r="D79" s="57"/>
      <c r="E79" s="1"/>
    </row>
    <row r="80" spans="4:5" x14ac:dyDescent="0.15">
      <c r="D80" s="57"/>
      <c r="E80" s="1"/>
    </row>
    <row r="81" spans="4:5" x14ac:dyDescent="0.15">
      <c r="D81" s="57"/>
      <c r="E81" s="1"/>
    </row>
    <row r="82" spans="4:5" x14ac:dyDescent="0.15">
      <c r="D82" s="57"/>
      <c r="E82" s="1"/>
    </row>
    <row r="83" spans="4:5" x14ac:dyDescent="0.15">
      <c r="D83" s="57"/>
      <c r="E83" s="1"/>
    </row>
    <row r="84" spans="4:5" x14ac:dyDescent="0.15">
      <c r="D84" s="57"/>
      <c r="E84" s="1"/>
    </row>
    <row r="85" spans="4:5" x14ac:dyDescent="0.15">
      <c r="D85" s="57"/>
      <c r="E85" s="1"/>
    </row>
    <row r="86" spans="4:5" x14ac:dyDescent="0.15">
      <c r="D86" s="57"/>
      <c r="E86" s="1"/>
    </row>
    <row r="87" spans="4:5" x14ac:dyDescent="0.15">
      <c r="D87" s="57"/>
      <c r="E87" s="1"/>
    </row>
    <row r="88" spans="4:5" x14ac:dyDescent="0.15">
      <c r="D88" s="57"/>
      <c r="E88" s="1"/>
    </row>
    <row r="89" spans="4:5" x14ac:dyDescent="0.15">
      <c r="D89" s="57"/>
      <c r="E89" s="1"/>
    </row>
    <row r="90" spans="4:5" x14ac:dyDescent="0.15">
      <c r="D90" s="57"/>
      <c r="E90" s="1"/>
    </row>
    <row r="91" spans="4:5" x14ac:dyDescent="0.15">
      <c r="D91" s="57"/>
      <c r="E91" s="1"/>
    </row>
    <row r="92" spans="4:5" x14ac:dyDescent="0.15">
      <c r="D92" s="57"/>
      <c r="E92" s="1"/>
    </row>
    <row r="93" spans="4:5" x14ac:dyDescent="0.15">
      <c r="D93" s="57"/>
      <c r="E93" s="1"/>
    </row>
    <row r="94" spans="4:5" x14ac:dyDescent="0.15">
      <c r="D94" s="57"/>
      <c r="E94" s="1"/>
    </row>
    <row r="95" spans="4:5" x14ac:dyDescent="0.15">
      <c r="D95" s="57"/>
      <c r="E95" s="1"/>
    </row>
    <row r="96" spans="4:5" x14ac:dyDescent="0.15">
      <c r="D96" s="57"/>
      <c r="E96" s="1"/>
    </row>
    <row r="97" spans="4:5" x14ac:dyDescent="0.15">
      <c r="D97" s="57"/>
      <c r="E97" s="1"/>
    </row>
    <row r="98" spans="4:5" x14ac:dyDescent="0.15">
      <c r="D98" s="57"/>
      <c r="E98" s="1"/>
    </row>
    <row r="99" spans="4:5" x14ac:dyDescent="0.15">
      <c r="D99" s="57"/>
      <c r="E99" s="1"/>
    </row>
    <row r="100" spans="4:5" x14ac:dyDescent="0.15">
      <c r="D100" s="57"/>
      <c r="E100" s="1"/>
    </row>
    <row r="101" spans="4:5" x14ac:dyDescent="0.15">
      <c r="D101" s="57"/>
      <c r="E101" s="1"/>
    </row>
    <row r="102" spans="4:5" x14ac:dyDescent="0.15">
      <c r="D102" s="57"/>
      <c r="E102" s="1"/>
    </row>
    <row r="103" spans="4:5" x14ac:dyDescent="0.15">
      <c r="D103" s="57"/>
      <c r="E103" s="1"/>
    </row>
    <row r="104" spans="4:5" x14ac:dyDescent="0.15">
      <c r="D104" s="57"/>
      <c r="E104" s="1"/>
    </row>
    <row r="105" spans="4:5" x14ac:dyDescent="0.15">
      <c r="D105" s="57"/>
      <c r="E105" s="1"/>
    </row>
    <row r="106" spans="4:5" x14ac:dyDescent="0.15">
      <c r="D106" s="57"/>
      <c r="E106" s="1"/>
    </row>
    <row r="107" spans="4:5" x14ac:dyDescent="0.15">
      <c r="D107" s="57"/>
      <c r="E107" s="1"/>
    </row>
    <row r="108" spans="4:5" x14ac:dyDescent="0.15">
      <c r="D108" s="57"/>
      <c r="E108" s="1"/>
    </row>
    <row r="109" spans="4:5" x14ac:dyDescent="0.15">
      <c r="D109" s="57"/>
      <c r="E109" s="1"/>
    </row>
    <row r="110" spans="4:5" x14ac:dyDescent="0.15">
      <c r="D110" s="57"/>
      <c r="E110" s="1"/>
    </row>
    <row r="111" spans="4:5" x14ac:dyDescent="0.15">
      <c r="D111" s="57"/>
      <c r="E111" s="1"/>
    </row>
    <row r="112" spans="4:5" x14ac:dyDescent="0.15">
      <c r="D112" s="57"/>
      <c r="E112" s="1"/>
    </row>
    <row r="113" spans="4:5" x14ac:dyDescent="0.15">
      <c r="D113" s="57"/>
      <c r="E113" s="1"/>
    </row>
    <row r="114" spans="4:5" x14ac:dyDescent="0.15">
      <c r="D114" s="57"/>
      <c r="E114" s="1"/>
    </row>
    <row r="115" spans="4:5" x14ac:dyDescent="0.15">
      <c r="D115" s="57"/>
      <c r="E115" s="1"/>
    </row>
    <row r="116" spans="4:5" x14ac:dyDescent="0.15">
      <c r="D116" s="57"/>
      <c r="E116" s="1"/>
    </row>
    <row r="117" spans="4:5" x14ac:dyDescent="0.15">
      <c r="D117" s="57"/>
      <c r="E117" s="1"/>
    </row>
    <row r="118" spans="4:5" x14ac:dyDescent="0.15">
      <c r="D118" s="57"/>
      <c r="E118" s="1"/>
    </row>
    <row r="119" spans="4:5" x14ac:dyDescent="0.15">
      <c r="D119" s="57"/>
      <c r="E119" s="1"/>
    </row>
    <row r="120" spans="4:5" x14ac:dyDescent="0.15">
      <c r="D120" s="57"/>
      <c r="E120" s="1"/>
    </row>
    <row r="121" spans="4:5" x14ac:dyDescent="0.15">
      <c r="D121" s="57"/>
      <c r="E121" s="1"/>
    </row>
    <row r="122" spans="4:5" x14ac:dyDescent="0.15">
      <c r="D122" s="57"/>
      <c r="E122" s="1"/>
    </row>
    <row r="123" spans="4:5" x14ac:dyDescent="0.15">
      <c r="D123" s="57"/>
      <c r="E123" s="1"/>
    </row>
    <row r="124" spans="4:5" x14ac:dyDescent="0.15">
      <c r="D124" s="57"/>
      <c r="E124" s="1"/>
    </row>
    <row r="125" spans="4:5" x14ac:dyDescent="0.15">
      <c r="D125" s="57"/>
      <c r="E125" s="1"/>
    </row>
    <row r="126" spans="4:5" x14ac:dyDescent="0.15">
      <c r="D126" s="57"/>
      <c r="E126" s="1"/>
    </row>
    <row r="127" spans="4:5" x14ac:dyDescent="0.15">
      <c r="D127" s="57"/>
      <c r="E127" s="1"/>
    </row>
    <row r="128" spans="4:5" x14ac:dyDescent="0.15">
      <c r="D128" s="57"/>
      <c r="E128" s="1"/>
    </row>
    <row r="129" spans="4:5" x14ac:dyDescent="0.15">
      <c r="D129" s="57"/>
      <c r="E129" s="1"/>
    </row>
    <row r="130" spans="4:5" x14ac:dyDescent="0.15">
      <c r="D130" s="57"/>
      <c r="E130" s="1"/>
    </row>
    <row r="131" spans="4:5" x14ac:dyDescent="0.15">
      <c r="D131" s="57"/>
      <c r="E131" s="1"/>
    </row>
    <row r="132" spans="4:5" x14ac:dyDescent="0.15">
      <c r="D132" s="57"/>
      <c r="E132" s="1"/>
    </row>
    <row r="133" spans="4:5" x14ac:dyDescent="0.15">
      <c r="D133" s="57"/>
      <c r="E133" s="1"/>
    </row>
    <row r="134" spans="4:5" x14ac:dyDescent="0.15">
      <c r="D134" s="57"/>
      <c r="E134" s="1"/>
    </row>
    <row r="135" spans="4:5" x14ac:dyDescent="0.15">
      <c r="D135" s="57"/>
      <c r="E135" s="1"/>
    </row>
    <row r="136" spans="4:5" x14ac:dyDescent="0.15">
      <c r="D136" s="57"/>
      <c r="E136" s="1"/>
    </row>
    <row r="137" spans="4:5" x14ac:dyDescent="0.15">
      <c r="D137" s="57"/>
      <c r="E137" s="1"/>
    </row>
    <row r="138" spans="4:5" x14ac:dyDescent="0.15">
      <c r="D138" s="57"/>
      <c r="E138" s="1"/>
    </row>
    <row r="139" spans="4:5" x14ac:dyDescent="0.15">
      <c r="D139" s="57"/>
      <c r="E139" s="1"/>
    </row>
    <row r="140" spans="4:5" x14ac:dyDescent="0.15">
      <c r="D140" s="57"/>
      <c r="E140" s="1"/>
    </row>
    <row r="141" spans="4:5" x14ac:dyDescent="0.15">
      <c r="D141" s="57"/>
      <c r="E141" s="1"/>
    </row>
    <row r="142" spans="4:5" x14ac:dyDescent="0.15">
      <c r="D142" s="57"/>
      <c r="E142" s="1"/>
    </row>
    <row r="143" spans="4:5" x14ac:dyDescent="0.15">
      <c r="D143" s="57"/>
      <c r="E143" s="1"/>
    </row>
    <row r="144" spans="4:5" x14ac:dyDescent="0.15">
      <c r="D144" s="57"/>
      <c r="E144" s="1"/>
    </row>
    <row r="145" spans="4:5" x14ac:dyDescent="0.15">
      <c r="D145" s="57"/>
      <c r="E145" s="1"/>
    </row>
    <row r="146" spans="4:5" x14ac:dyDescent="0.15">
      <c r="D146" s="57"/>
      <c r="E146" s="1"/>
    </row>
    <row r="147" spans="4:5" x14ac:dyDescent="0.15">
      <c r="D147" s="57"/>
      <c r="E147" s="1"/>
    </row>
    <row r="148" spans="4:5" x14ac:dyDescent="0.15">
      <c r="D148" s="57"/>
      <c r="E148" s="1"/>
    </row>
    <row r="149" spans="4:5" x14ac:dyDescent="0.15">
      <c r="D149" s="57"/>
      <c r="E149" s="1"/>
    </row>
    <row r="150" spans="4:5" x14ac:dyDescent="0.15">
      <c r="D150" s="57"/>
      <c r="E150" s="1"/>
    </row>
    <row r="151" spans="4:5" x14ac:dyDescent="0.15">
      <c r="D151" s="57"/>
      <c r="E151" s="1"/>
    </row>
    <row r="152" spans="4:5" x14ac:dyDescent="0.15">
      <c r="D152" s="57"/>
      <c r="E152" s="1"/>
    </row>
    <row r="153" spans="4:5" x14ac:dyDescent="0.15">
      <c r="D153" s="57"/>
      <c r="E153" s="1"/>
    </row>
    <row r="154" spans="4:5" x14ac:dyDescent="0.15">
      <c r="D154" s="57"/>
      <c r="E154" s="1"/>
    </row>
    <row r="155" spans="4:5" x14ac:dyDescent="0.15">
      <c r="D155" s="57"/>
      <c r="E155" s="1"/>
    </row>
    <row r="156" spans="4:5" x14ac:dyDescent="0.15">
      <c r="D156" s="57"/>
      <c r="E156" s="1"/>
    </row>
    <row r="157" spans="4:5" x14ac:dyDescent="0.15">
      <c r="D157" s="57"/>
      <c r="E157" s="1"/>
    </row>
    <row r="158" spans="4:5" x14ac:dyDescent="0.15">
      <c r="D158" s="57"/>
      <c r="E158" s="1"/>
    </row>
    <row r="159" spans="4:5" x14ac:dyDescent="0.15">
      <c r="D159" s="57"/>
      <c r="E159" s="1"/>
    </row>
    <row r="160" spans="4:5" x14ac:dyDescent="0.15">
      <c r="D160" s="57"/>
      <c r="E160" s="1"/>
    </row>
    <row r="161" spans="4:5" x14ac:dyDescent="0.15">
      <c r="D161" s="57"/>
      <c r="E161" s="1"/>
    </row>
    <row r="162" spans="4:5" x14ac:dyDescent="0.15">
      <c r="D162" s="57"/>
      <c r="E162" s="1"/>
    </row>
    <row r="163" spans="4:5" x14ac:dyDescent="0.15">
      <c r="D163" s="57"/>
      <c r="E163" s="1"/>
    </row>
    <row r="164" spans="4:5" x14ac:dyDescent="0.15">
      <c r="D164" s="57"/>
      <c r="E164" s="1"/>
    </row>
    <row r="165" spans="4:5" x14ac:dyDescent="0.15">
      <c r="D165" s="57"/>
      <c r="E165" s="1"/>
    </row>
    <row r="166" spans="4:5" x14ac:dyDescent="0.15">
      <c r="D166" s="57"/>
      <c r="E166" s="1"/>
    </row>
    <row r="167" spans="4:5" x14ac:dyDescent="0.15">
      <c r="D167" s="57"/>
      <c r="E167" s="1"/>
    </row>
    <row r="168" spans="4:5" x14ac:dyDescent="0.15">
      <c r="D168" s="57"/>
      <c r="E168" s="1"/>
    </row>
    <row r="169" spans="4:5" x14ac:dyDescent="0.15">
      <c r="D169" s="57"/>
      <c r="E169" s="1"/>
    </row>
    <row r="170" spans="4:5" x14ac:dyDescent="0.15">
      <c r="D170" s="57"/>
      <c r="E170" s="1"/>
    </row>
    <row r="171" spans="4:5" x14ac:dyDescent="0.15">
      <c r="D171" s="57"/>
      <c r="E171" s="1"/>
    </row>
    <row r="172" spans="4:5" x14ac:dyDescent="0.15">
      <c r="D172" s="57"/>
      <c r="E172" s="1"/>
    </row>
    <row r="173" spans="4:5" x14ac:dyDescent="0.15">
      <c r="D173" s="57"/>
      <c r="E173" s="1"/>
    </row>
    <row r="174" spans="4:5" x14ac:dyDescent="0.15">
      <c r="D174" s="57"/>
      <c r="E174" s="1"/>
    </row>
    <row r="175" spans="4:5" x14ac:dyDescent="0.15">
      <c r="D175" s="57"/>
      <c r="E175" s="1"/>
    </row>
    <row r="176" spans="4:5" x14ac:dyDescent="0.15">
      <c r="D176" s="57"/>
      <c r="E176" s="1"/>
    </row>
    <row r="177" spans="4:5" x14ac:dyDescent="0.15">
      <c r="D177" s="57"/>
      <c r="E177" s="1"/>
    </row>
    <row r="178" spans="4:5" x14ac:dyDescent="0.15">
      <c r="D178" s="57"/>
      <c r="E178" s="1"/>
    </row>
    <row r="179" spans="4:5" x14ac:dyDescent="0.15">
      <c r="D179" s="57"/>
      <c r="E179" s="1"/>
    </row>
    <row r="180" spans="4:5" x14ac:dyDescent="0.15">
      <c r="D180" s="57"/>
      <c r="E180" s="1"/>
    </row>
    <row r="181" spans="4:5" x14ac:dyDescent="0.15">
      <c r="D181" s="57"/>
      <c r="E181" s="1"/>
    </row>
    <row r="182" spans="4:5" x14ac:dyDescent="0.15">
      <c r="D182" s="57"/>
      <c r="E182" s="1"/>
    </row>
    <row r="183" spans="4:5" x14ac:dyDescent="0.15">
      <c r="D183" s="57"/>
      <c r="E183" s="1"/>
    </row>
    <row r="184" spans="4:5" x14ac:dyDescent="0.15">
      <c r="D184" s="57"/>
      <c r="E184" s="1"/>
    </row>
    <row r="185" spans="4:5" x14ac:dyDescent="0.15">
      <c r="D185" s="57"/>
      <c r="E185" s="1"/>
    </row>
    <row r="186" spans="4:5" x14ac:dyDescent="0.15">
      <c r="D186" s="57"/>
      <c r="E186" s="1"/>
    </row>
    <row r="187" spans="4:5" x14ac:dyDescent="0.15">
      <c r="D187" s="57"/>
      <c r="E187" s="1"/>
    </row>
    <row r="188" spans="4:5" x14ac:dyDescent="0.15">
      <c r="D188" s="57"/>
      <c r="E188" s="1"/>
    </row>
    <row r="189" spans="4:5" x14ac:dyDescent="0.15">
      <c r="D189" s="57"/>
      <c r="E189" s="1"/>
    </row>
    <row r="190" spans="4:5" x14ac:dyDescent="0.15">
      <c r="D190" s="57"/>
      <c r="E190" s="1"/>
    </row>
    <row r="191" spans="4:5" x14ac:dyDescent="0.15">
      <c r="D191" s="57"/>
      <c r="E191" s="1"/>
    </row>
    <row r="192" spans="4:5" x14ac:dyDescent="0.15">
      <c r="D192" s="57"/>
      <c r="E192" s="1"/>
    </row>
    <row r="193" spans="4:5" x14ac:dyDescent="0.15">
      <c r="D193" s="57"/>
      <c r="E193" s="1"/>
    </row>
    <row r="194" spans="4:5" x14ac:dyDescent="0.15">
      <c r="D194" s="57"/>
      <c r="E194" s="1"/>
    </row>
    <row r="195" spans="4:5" x14ac:dyDescent="0.15">
      <c r="D195" s="57"/>
      <c r="E195" s="1"/>
    </row>
    <row r="196" spans="4:5" x14ac:dyDescent="0.15">
      <c r="D196" s="57"/>
      <c r="E196" s="1"/>
    </row>
    <row r="197" spans="4:5" x14ac:dyDescent="0.15">
      <c r="D197" s="57"/>
      <c r="E197" s="1"/>
    </row>
    <row r="198" spans="4:5" x14ac:dyDescent="0.15">
      <c r="D198" s="57"/>
      <c r="E198" s="1"/>
    </row>
    <row r="199" spans="4:5" x14ac:dyDescent="0.15">
      <c r="D199" s="57"/>
      <c r="E199" s="1"/>
    </row>
    <row r="200" spans="4:5" x14ac:dyDescent="0.15">
      <c r="D200" s="57"/>
      <c r="E200" s="1"/>
    </row>
    <row r="201" spans="4:5" x14ac:dyDescent="0.15">
      <c r="D201" s="57"/>
      <c r="E201" s="1"/>
    </row>
    <row r="202" spans="4:5" x14ac:dyDescent="0.15">
      <c r="D202" s="57"/>
      <c r="E202" s="1"/>
    </row>
    <row r="203" spans="4:5" x14ac:dyDescent="0.15">
      <c r="D203" s="57"/>
      <c r="E203" s="1"/>
    </row>
    <row r="204" spans="4:5" x14ac:dyDescent="0.15">
      <c r="D204" s="57"/>
      <c r="E204" s="1"/>
    </row>
    <row r="205" spans="4:5" x14ac:dyDescent="0.15">
      <c r="D205" s="57"/>
      <c r="E205" s="1"/>
    </row>
    <row r="206" spans="4:5" x14ac:dyDescent="0.15">
      <c r="D206" s="57"/>
      <c r="E206" s="1"/>
    </row>
    <row r="207" spans="4:5" x14ac:dyDescent="0.15">
      <c r="D207" s="57"/>
      <c r="E207" s="1"/>
    </row>
    <row r="208" spans="4:5" x14ac:dyDescent="0.15">
      <c r="D208" s="57"/>
      <c r="E208" s="1"/>
    </row>
    <row r="209" spans="4:5" x14ac:dyDescent="0.15">
      <c r="D209" s="57"/>
      <c r="E209" s="1"/>
    </row>
    <row r="210" spans="4:5" x14ac:dyDescent="0.15">
      <c r="D210" s="57"/>
      <c r="E210" s="1"/>
    </row>
    <row r="211" spans="4:5" x14ac:dyDescent="0.15">
      <c r="D211" s="57"/>
      <c r="E211" s="1"/>
    </row>
    <row r="212" spans="4:5" x14ac:dyDescent="0.15">
      <c r="D212" s="57"/>
      <c r="E212" s="1"/>
    </row>
    <row r="213" spans="4:5" x14ac:dyDescent="0.15">
      <c r="D213" s="57"/>
      <c r="E213" s="1"/>
    </row>
    <row r="214" spans="4:5" x14ac:dyDescent="0.15">
      <c r="D214" s="57"/>
      <c r="E214" s="1"/>
    </row>
    <row r="215" spans="4:5" x14ac:dyDescent="0.15">
      <c r="D215" s="57"/>
      <c r="E215" s="1"/>
    </row>
    <row r="216" spans="4:5" x14ac:dyDescent="0.15">
      <c r="D216" s="57"/>
      <c r="E216" s="1"/>
    </row>
    <row r="217" spans="4:5" x14ac:dyDescent="0.15">
      <c r="D217" s="57"/>
      <c r="E217" s="1"/>
    </row>
    <row r="218" spans="4:5" x14ac:dyDescent="0.15">
      <c r="D218" s="57"/>
      <c r="E218" s="1"/>
    </row>
    <row r="219" spans="4:5" x14ac:dyDescent="0.15">
      <c r="D219" s="57"/>
      <c r="E219" s="1"/>
    </row>
    <row r="220" spans="4:5" x14ac:dyDescent="0.15">
      <c r="D220" s="57"/>
      <c r="E220" s="1"/>
    </row>
    <row r="221" spans="4:5" x14ac:dyDescent="0.15">
      <c r="D221" s="57"/>
      <c r="E221" s="1"/>
    </row>
    <row r="222" spans="4:5" x14ac:dyDescent="0.15">
      <c r="D222" s="57"/>
      <c r="E222" s="1"/>
    </row>
    <row r="223" spans="4:5" x14ac:dyDescent="0.15">
      <c r="D223" s="57"/>
      <c r="E223" s="1"/>
    </row>
    <row r="224" spans="4:5" x14ac:dyDescent="0.15">
      <c r="D224" s="57"/>
      <c r="E224" s="1"/>
    </row>
    <row r="225" spans="4:5" x14ac:dyDescent="0.15">
      <c r="D225" s="57"/>
      <c r="E225" s="1"/>
    </row>
    <row r="226" spans="4:5" x14ac:dyDescent="0.15">
      <c r="D226" s="57"/>
      <c r="E226" s="1"/>
    </row>
    <row r="227" spans="4:5" x14ac:dyDescent="0.15">
      <c r="D227" s="57"/>
      <c r="E227" s="1"/>
    </row>
    <row r="228" spans="4:5" x14ac:dyDescent="0.15">
      <c r="D228" s="57"/>
      <c r="E228" s="1"/>
    </row>
    <row r="229" spans="4:5" x14ac:dyDescent="0.15">
      <c r="D229" s="57"/>
      <c r="E229" s="1"/>
    </row>
    <row r="230" spans="4:5" x14ac:dyDescent="0.15">
      <c r="D230" s="57"/>
      <c r="E230" s="1"/>
    </row>
    <row r="231" spans="4:5" x14ac:dyDescent="0.15">
      <c r="D231" s="57"/>
      <c r="E231" s="1"/>
    </row>
    <row r="232" spans="4:5" x14ac:dyDescent="0.15">
      <c r="D232" s="57"/>
      <c r="E232" s="1"/>
    </row>
    <row r="233" spans="4:5" x14ac:dyDescent="0.15">
      <c r="D233" s="57"/>
      <c r="E233" s="1"/>
    </row>
    <row r="234" spans="4:5" x14ac:dyDescent="0.15">
      <c r="D234" s="57"/>
      <c r="E234" s="1"/>
    </row>
    <row r="235" spans="4:5" x14ac:dyDescent="0.15">
      <c r="D235" s="57"/>
      <c r="E235" s="1"/>
    </row>
    <row r="236" spans="4:5" x14ac:dyDescent="0.15">
      <c r="D236" s="57"/>
      <c r="E236" s="1"/>
    </row>
    <row r="237" spans="4:5" x14ac:dyDescent="0.15">
      <c r="D237" s="57"/>
      <c r="E237" s="1"/>
    </row>
    <row r="238" spans="4:5" x14ac:dyDescent="0.15">
      <c r="D238" s="57"/>
      <c r="E238" s="1"/>
    </row>
    <row r="239" spans="4:5" x14ac:dyDescent="0.15">
      <c r="D239" s="57"/>
      <c r="E239" s="1"/>
    </row>
    <row r="240" spans="4:5" x14ac:dyDescent="0.15">
      <c r="D240" s="57"/>
      <c r="E240" s="1"/>
    </row>
    <row r="241" spans="4:5" x14ac:dyDescent="0.15">
      <c r="D241" s="57"/>
      <c r="E241" s="1"/>
    </row>
    <row r="242" spans="4:5" x14ac:dyDescent="0.15">
      <c r="D242" s="57"/>
      <c r="E242" s="1"/>
    </row>
    <row r="243" spans="4:5" x14ac:dyDescent="0.15">
      <c r="D243" s="57"/>
      <c r="E243" s="1"/>
    </row>
    <row r="244" spans="4:5" x14ac:dyDescent="0.15">
      <c r="D244" s="57"/>
      <c r="E244" s="1"/>
    </row>
    <row r="245" spans="4:5" x14ac:dyDescent="0.15">
      <c r="D245" s="57"/>
      <c r="E245" s="1"/>
    </row>
    <row r="246" spans="4:5" x14ac:dyDescent="0.15">
      <c r="D246" s="57"/>
      <c r="E246" s="1"/>
    </row>
    <row r="247" spans="4:5" x14ac:dyDescent="0.15">
      <c r="D247" s="57"/>
      <c r="E247" s="1"/>
    </row>
    <row r="248" spans="4:5" x14ac:dyDescent="0.15">
      <c r="D248" s="57"/>
      <c r="E248" s="1"/>
    </row>
    <row r="249" spans="4:5" x14ac:dyDescent="0.15">
      <c r="D249" s="57"/>
      <c r="E249" s="1"/>
    </row>
    <row r="250" spans="4:5" x14ac:dyDescent="0.15">
      <c r="D250" s="57"/>
      <c r="E250" s="1"/>
    </row>
    <row r="251" spans="4:5" x14ac:dyDescent="0.15">
      <c r="D251" s="57"/>
      <c r="E251" s="1"/>
    </row>
    <row r="252" spans="4:5" x14ac:dyDescent="0.15">
      <c r="D252" s="57"/>
      <c r="E252" s="1"/>
    </row>
    <row r="253" spans="4:5" x14ac:dyDescent="0.15">
      <c r="D253" s="57"/>
      <c r="E253" s="1"/>
    </row>
    <row r="254" spans="4:5" x14ac:dyDescent="0.15">
      <c r="D254" s="57"/>
      <c r="E254" s="1"/>
    </row>
    <row r="255" spans="4:5" x14ac:dyDescent="0.15">
      <c r="D255" s="57"/>
      <c r="E255" s="1"/>
    </row>
    <row r="256" spans="4:5" x14ac:dyDescent="0.15">
      <c r="D256" s="57"/>
      <c r="E256" s="1"/>
    </row>
    <row r="257" spans="4:5" x14ac:dyDescent="0.15">
      <c r="D257" s="57"/>
      <c r="E257" s="1"/>
    </row>
    <row r="258" spans="4:5" x14ac:dyDescent="0.15">
      <c r="D258" s="57"/>
      <c r="E258" s="1"/>
    </row>
    <row r="259" spans="4:5" x14ac:dyDescent="0.15">
      <c r="D259" s="57"/>
      <c r="E259" s="1"/>
    </row>
    <row r="260" spans="4:5" x14ac:dyDescent="0.15">
      <c r="D260" s="57"/>
      <c r="E260" s="1"/>
    </row>
    <row r="261" spans="4:5" x14ac:dyDescent="0.15">
      <c r="D261" s="57"/>
      <c r="E261" s="1"/>
    </row>
    <row r="262" spans="4:5" x14ac:dyDescent="0.15">
      <c r="D262" s="57"/>
      <c r="E262" s="1"/>
    </row>
    <row r="263" spans="4:5" x14ac:dyDescent="0.15">
      <c r="D263" s="57"/>
      <c r="E263" s="1"/>
    </row>
    <row r="264" spans="4:5" x14ac:dyDescent="0.15">
      <c r="D264" s="57"/>
      <c r="E264" s="1"/>
    </row>
    <row r="265" spans="4:5" x14ac:dyDescent="0.15">
      <c r="D265" s="57"/>
      <c r="E265" s="1"/>
    </row>
    <row r="266" spans="4:5" x14ac:dyDescent="0.15">
      <c r="D266" s="57"/>
      <c r="E266" s="1"/>
    </row>
    <row r="267" spans="4:5" x14ac:dyDescent="0.15">
      <c r="D267" s="57"/>
      <c r="E267" s="1"/>
    </row>
    <row r="268" spans="4:5" x14ac:dyDescent="0.15">
      <c r="D268" s="57"/>
      <c r="E268" s="1"/>
    </row>
    <row r="269" spans="4:5" x14ac:dyDescent="0.15">
      <c r="D269" s="57"/>
      <c r="E269" s="1"/>
    </row>
    <row r="270" spans="4:5" x14ac:dyDescent="0.15">
      <c r="D270" s="57"/>
      <c r="E270" s="1"/>
    </row>
    <row r="271" spans="4:5" x14ac:dyDescent="0.15">
      <c r="D271" s="57"/>
      <c r="E271" s="1"/>
    </row>
    <row r="272" spans="4:5" x14ac:dyDescent="0.15">
      <c r="D272" s="57"/>
      <c r="E272" s="1"/>
    </row>
    <row r="273" spans="4:5" x14ac:dyDescent="0.15">
      <c r="D273" s="57"/>
      <c r="E273" s="1"/>
    </row>
    <row r="274" spans="4:5" x14ac:dyDescent="0.15">
      <c r="D274" s="57"/>
      <c r="E274" s="1"/>
    </row>
    <row r="275" spans="4:5" x14ac:dyDescent="0.15">
      <c r="D275" s="57"/>
      <c r="E275" s="1"/>
    </row>
    <row r="276" spans="4:5" x14ac:dyDescent="0.15">
      <c r="D276" s="57"/>
      <c r="E276" s="1"/>
    </row>
    <row r="277" spans="4:5" x14ac:dyDescent="0.15">
      <c r="D277" s="57"/>
      <c r="E277" s="1"/>
    </row>
    <row r="278" spans="4:5" x14ac:dyDescent="0.15">
      <c r="D278" s="57"/>
      <c r="E278" s="1"/>
    </row>
    <row r="279" spans="4:5" x14ac:dyDescent="0.15">
      <c r="D279" s="57"/>
      <c r="E279" s="1"/>
    </row>
    <row r="280" spans="4:5" x14ac:dyDescent="0.15">
      <c r="D280" s="57"/>
      <c r="E280" s="1"/>
    </row>
    <row r="281" spans="4:5" x14ac:dyDescent="0.15">
      <c r="D281" s="57"/>
      <c r="E281" s="1"/>
    </row>
    <row r="282" spans="4:5" x14ac:dyDescent="0.15">
      <c r="D282" s="57"/>
      <c r="E282" s="1"/>
    </row>
    <row r="283" spans="4:5" x14ac:dyDescent="0.15">
      <c r="D283" s="57"/>
      <c r="E283" s="1"/>
    </row>
    <row r="284" spans="4:5" x14ac:dyDescent="0.15">
      <c r="D284" s="57"/>
      <c r="E284" s="1"/>
    </row>
    <row r="285" spans="4:5" x14ac:dyDescent="0.15">
      <c r="D285" s="57"/>
      <c r="E285" s="1"/>
    </row>
    <row r="286" spans="4:5" x14ac:dyDescent="0.15">
      <c r="D286" s="57"/>
      <c r="E286" s="1"/>
    </row>
    <row r="287" spans="4:5" x14ac:dyDescent="0.15">
      <c r="D287" s="57"/>
      <c r="E287" s="1"/>
    </row>
    <row r="288" spans="4:5" x14ac:dyDescent="0.15">
      <c r="D288" s="57"/>
      <c r="E288" s="1"/>
    </row>
    <row r="289" spans="4:5" x14ac:dyDescent="0.15">
      <c r="D289" s="57"/>
      <c r="E289" s="1"/>
    </row>
    <row r="290" spans="4:5" x14ac:dyDescent="0.15">
      <c r="D290" s="57"/>
      <c r="E290" s="1"/>
    </row>
    <row r="291" spans="4:5" x14ac:dyDescent="0.15">
      <c r="D291" s="57"/>
      <c r="E291" s="1"/>
    </row>
    <row r="292" spans="4:5" x14ac:dyDescent="0.15">
      <c r="D292" s="57"/>
      <c r="E292" s="1"/>
    </row>
    <row r="293" spans="4:5" x14ac:dyDescent="0.15">
      <c r="D293" s="57"/>
      <c r="E293" s="1"/>
    </row>
    <row r="294" spans="4:5" x14ac:dyDescent="0.15">
      <c r="D294" s="57"/>
      <c r="E294" s="1"/>
    </row>
    <row r="295" spans="4:5" x14ac:dyDescent="0.15">
      <c r="D295" s="57"/>
      <c r="E295" s="1"/>
    </row>
    <row r="296" spans="4:5" x14ac:dyDescent="0.15">
      <c r="D296" s="57"/>
      <c r="E296" s="1"/>
    </row>
    <row r="297" spans="4:5" x14ac:dyDescent="0.15">
      <c r="D297" s="57"/>
      <c r="E297" s="1"/>
    </row>
    <row r="298" spans="4:5" x14ac:dyDescent="0.15">
      <c r="D298" s="57"/>
      <c r="E298" s="1"/>
    </row>
    <row r="299" spans="4:5" x14ac:dyDescent="0.15">
      <c r="D299" s="57"/>
      <c r="E299" s="1"/>
    </row>
    <row r="300" spans="4:5" x14ac:dyDescent="0.15">
      <c r="D300" s="57"/>
      <c r="E300" s="1"/>
    </row>
    <row r="301" spans="4:5" x14ac:dyDescent="0.15">
      <c r="D301" s="57"/>
      <c r="E301" s="1"/>
    </row>
    <row r="302" spans="4:5" x14ac:dyDescent="0.15">
      <c r="D302" s="57"/>
      <c r="E302" s="1"/>
    </row>
    <row r="303" spans="4:5" x14ac:dyDescent="0.15">
      <c r="D303" s="57"/>
      <c r="E303" s="1"/>
    </row>
    <row r="304" spans="4:5" x14ac:dyDescent="0.15">
      <c r="D304" s="57"/>
      <c r="E304" s="1"/>
    </row>
    <row r="305" spans="4:5" x14ac:dyDescent="0.15">
      <c r="D305" s="57"/>
      <c r="E305" s="1"/>
    </row>
    <row r="306" spans="4:5" x14ac:dyDescent="0.15">
      <c r="D306" s="57"/>
      <c r="E306" s="1"/>
    </row>
    <row r="307" spans="4:5" x14ac:dyDescent="0.15">
      <c r="D307" s="57"/>
      <c r="E307" s="1"/>
    </row>
    <row r="308" spans="4:5" x14ac:dyDescent="0.15">
      <c r="D308" s="57"/>
      <c r="E308" s="1"/>
    </row>
    <row r="309" spans="4:5" x14ac:dyDescent="0.15">
      <c r="D309" s="57"/>
      <c r="E309" s="1"/>
    </row>
    <row r="310" spans="4:5" x14ac:dyDescent="0.15">
      <c r="D310" s="57"/>
      <c r="E310" s="1"/>
    </row>
    <row r="311" spans="4:5" x14ac:dyDescent="0.15">
      <c r="D311" s="57"/>
      <c r="E311" s="1"/>
    </row>
    <row r="312" spans="4:5" x14ac:dyDescent="0.15">
      <c r="D312" s="57"/>
      <c r="E312" s="1"/>
    </row>
    <row r="313" spans="4:5" x14ac:dyDescent="0.15">
      <c r="D313" s="57"/>
      <c r="E313" s="1"/>
    </row>
    <row r="314" spans="4:5" x14ac:dyDescent="0.15">
      <c r="D314" s="57"/>
      <c r="E314" s="1"/>
    </row>
    <row r="315" spans="4:5" x14ac:dyDescent="0.15">
      <c r="D315" s="57"/>
      <c r="E315" s="1"/>
    </row>
    <row r="316" spans="4:5" x14ac:dyDescent="0.15">
      <c r="D316" s="57"/>
      <c r="E316" s="1"/>
    </row>
    <row r="317" spans="4:5" x14ac:dyDescent="0.15">
      <c r="D317" s="57"/>
      <c r="E317" s="1"/>
    </row>
    <row r="318" spans="4:5" x14ac:dyDescent="0.15">
      <c r="D318" s="57"/>
      <c r="E318" s="1"/>
    </row>
    <row r="319" spans="4:5" x14ac:dyDescent="0.15">
      <c r="D319" s="57"/>
      <c r="E319" s="1"/>
    </row>
    <row r="320" spans="4:5" x14ac:dyDescent="0.15">
      <c r="D320" s="57"/>
      <c r="E320" s="1"/>
    </row>
    <row r="321" spans="4:5" x14ac:dyDescent="0.15">
      <c r="D321" s="57"/>
      <c r="E321" s="1"/>
    </row>
    <row r="322" spans="4:5" x14ac:dyDescent="0.15">
      <c r="D322" s="57"/>
      <c r="E322" s="1"/>
    </row>
    <row r="323" spans="4:5" x14ac:dyDescent="0.15">
      <c r="D323" s="57"/>
      <c r="E323" s="1"/>
    </row>
    <row r="324" spans="4:5" x14ac:dyDescent="0.15">
      <c r="D324" s="57"/>
      <c r="E324" s="1"/>
    </row>
    <row r="325" spans="4:5" x14ac:dyDescent="0.15">
      <c r="D325" s="57"/>
      <c r="E325" s="1"/>
    </row>
    <row r="326" spans="4:5" x14ac:dyDescent="0.15">
      <c r="D326" s="57"/>
      <c r="E326" s="1"/>
    </row>
    <row r="327" spans="4:5" x14ac:dyDescent="0.15">
      <c r="D327" s="57"/>
      <c r="E327" s="1"/>
    </row>
    <row r="328" spans="4:5" x14ac:dyDescent="0.15">
      <c r="D328" s="57"/>
      <c r="E328" s="1"/>
    </row>
    <row r="329" spans="4:5" x14ac:dyDescent="0.15">
      <c r="D329" s="57"/>
      <c r="E329" s="1"/>
    </row>
    <row r="330" spans="4:5" x14ac:dyDescent="0.15">
      <c r="D330" s="57"/>
      <c r="E330" s="1"/>
    </row>
    <row r="331" spans="4:5" x14ac:dyDescent="0.15">
      <c r="D331" s="57"/>
      <c r="E331" s="1"/>
    </row>
    <row r="332" spans="4:5" x14ac:dyDescent="0.15">
      <c r="D332" s="57"/>
      <c r="E332" s="1"/>
    </row>
    <row r="333" spans="4:5" x14ac:dyDescent="0.15">
      <c r="D333" s="57"/>
      <c r="E333" s="1"/>
    </row>
    <row r="334" spans="4:5" x14ac:dyDescent="0.15">
      <c r="D334" s="57"/>
      <c r="E334" s="1"/>
    </row>
    <row r="335" spans="4:5" x14ac:dyDescent="0.15">
      <c r="D335" s="57"/>
      <c r="E335" s="1"/>
    </row>
    <row r="336" spans="4:5" x14ac:dyDescent="0.15">
      <c r="D336" s="57"/>
      <c r="E336" s="1"/>
    </row>
    <row r="337" spans="4:5" x14ac:dyDescent="0.15">
      <c r="D337" s="57"/>
      <c r="E337" s="1"/>
    </row>
    <row r="338" spans="4:5" x14ac:dyDescent="0.15">
      <c r="D338" s="57"/>
      <c r="E338" s="1"/>
    </row>
    <row r="339" spans="4:5" x14ac:dyDescent="0.15">
      <c r="D339" s="57"/>
      <c r="E339" s="1"/>
    </row>
    <row r="340" spans="4:5" x14ac:dyDescent="0.15">
      <c r="D340" s="57"/>
      <c r="E340" s="1"/>
    </row>
    <row r="341" spans="4:5" x14ac:dyDescent="0.15">
      <c r="D341" s="57"/>
      <c r="E341" s="1"/>
    </row>
    <row r="342" spans="4:5" x14ac:dyDescent="0.15">
      <c r="D342" s="57"/>
      <c r="E342" s="1"/>
    </row>
    <row r="343" spans="4:5" x14ac:dyDescent="0.15">
      <c r="D343" s="57"/>
      <c r="E343" s="1"/>
    </row>
    <row r="344" spans="4:5" x14ac:dyDescent="0.15">
      <c r="D344" s="57"/>
      <c r="E344" s="1"/>
    </row>
    <row r="345" spans="4:5" x14ac:dyDescent="0.15">
      <c r="D345" s="57"/>
      <c r="E345" s="1"/>
    </row>
    <row r="346" spans="4:5" x14ac:dyDescent="0.15">
      <c r="D346" s="57"/>
      <c r="E346" s="1"/>
    </row>
    <row r="347" spans="4:5" x14ac:dyDescent="0.15">
      <c r="D347" s="57"/>
      <c r="E347" s="1"/>
    </row>
    <row r="348" spans="4:5" x14ac:dyDescent="0.15">
      <c r="D348" s="57"/>
      <c r="E348" s="1"/>
    </row>
    <row r="349" spans="4:5" x14ac:dyDescent="0.15">
      <c r="D349" s="57"/>
      <c r="E349" s="1"/>
    </row>
    <row r="350" spans="4:5" x14ac:dyDescent="0.15">
      <c r="D350" s="57"/>
      <c r="E350" s="1"/>
    </row>
    <row r="351" spans="4:5" x14ac:dyDescent="0.15">
      <c r="D351" s="57"/>
      <c r="E351" s="1"/>
    </row>
    <row r="352" spans="4:5" x14ac:dyDescent="0.15">
      <c r="D352" s="57"/>
      <c r="E352" s="1"/>
    </row>
    <row r="353" spans="4:5" x14ac:dyDescent="0.15">
      <c r="D353" s="57"/>
      <c r="E353" s="1"/>
    </row>
    <row r="354" spans="4:5" x14ac:dyDescent="0.15">
      <c r="D354" s="57"/>
      <c r="E354" s="1"/>
    </row>
    <row r="355" spans="4:5" x14ac:dyDescent="0.15">
      <c r="D355" s="57"/>
      <c r="E355" s="1"/>
    </row>
    <row r="356" spans="4:5" x14ac:dyDescent="0.15">
      <c r="D356" s="57"/>
      <c r="E356" s="1"/>
    </row>
    <row r="357" spans="4:5" x14ac:dyDescent="0.15">
      <c r="D357" s="57"/>
      <c r="E357" s="1"/>
    </row>
    <row r="358" spans="4:5" x14ac:dyDescent="0.15">
      <c r="D358" s="57"/>
      <c r="E358" s="1"/>
    </row>
    <row r="359" spans="4:5" x14ac:dyDescent="0.15">
      <c r="D359" s="57"/>
      <c r="E359" s="1"/>
    </row>
    <row r="360" spans="4:5" x14ac:dyDescent="0.15">
      <c r="D360" s="57"/>
      <c r="E360" s="1"/>
    </row>
    <row r="361" spans="4:5" x14ac:dyDescent="0.15">
      <c r="D361" s="57"/>
      <c r="E361" s="1"/>
    </row>
    <row r="362" spans="4:5" x14ac:dyDescent="0.15">
      <c r="D362" s="57"/>
      <c r="E362" s="1"/>
    </row>
    <row r="363" spans="4:5" x14ac:dyDescent="0.15">
      <c r="D363" s="57"/>
      <c r="E363" s="1"/>
    </row>
    <row r="364" spans="4:5" x14ac:dyDescent="0.15">
      <c r="D364" s="57"/>
      <c r="E364" s="1"/>
    </row>
    <row r="365" spans="4:5" x14ac:dyDescent="0.15">
      <c r="D365" s="57"/>
      <c r="E365" s="1"/>
    </row>
    <row r="366" spans="4:5" x14ac:dyDescent="0.15">
      <c r="D366" s="57"/>
      <c r="E366" s="1"/>
    </row>
    <row r="367" spans="4:5" x14ac:dyDescent="0.15">
      <c r="D367" s="57"/>
      <c r="E367" s="1"/>
    </row>
    <row r="368" spans="4:5" x14ac:dyDescent="0.15">
      <c r="D368" s="57"/>
      <c r="E368" s="1"/>
    </row>
    <row r="369" spans="4:5" x14ac:dyDescent="0.15">
      <c r="D369" s="57"/>
      <c r="E369" s="1"/>
    </row>
    <row r="370" spans="4:5" x14ac:dyDescent="0.15">
      <c r="D370" s="57"/>
      <c r="E370" s="1"/>
    </row>
    <row r="371" spans="4:5" x14ac:dyDescent="0.15">
      <c r="D371" s="57"/>
      <c r="E371" s="1"/>
    </row>
    <row r="372" spans="4:5" x14ac:dyDescent="0.15">
      <c r="D372" s="57"/>
      <c r="E372" s="1"/>
    </row>
    <row r="373" spans="4:5" x14ac:dyDescent="0.15">
      <c r="D373" s="57"/>
      <c r="E373" s="1"/>
    </row>
    <row r="374" spans="4:5" x14ac:dyDescent="0.15">
      <c r="D374" s="57"/>
      <c r="E374" s="1"/>
    </row>
    <row r="375" spans="4:5" x14ac:dyDescent="0.15">
      <c r="D375" s="57"/>
      <c r="E375" s="1"/>
    </row>
    <row r="376" spans="4:5" x14ac:dyDescent="0.15">
      <c r="D376" s="57"/>
      <c r="E376" s="1"/>
    </row>
    <row r="377" spans="4:5" x14ac:dyDescent="0.15">
      <c r="D377" s="57"/>
      <c r="E377" s="1"/>
    </row>
    <row r="378" spans="4:5" x14ac:dyDescent="0.15">
      <c r="D378" s="57"/>
      <c r="E378" s="1"/>
    </row>
    <row r="379" spans="4:5" x14ac:dyDescent="0.15">
      <c r="D379" s="57"/>
      <c r="E379" s="1"/>
    </row>
    <row r="380" spans="4:5" x14ac:dyDescent="0.15">
      <c r="D380" s="57"/>
      <c r="E380" s="1"/>
    </row>
    <row r="381" spans="4:5" x14ac:dyDescent="0.15">
      <c r="D381" s="57"/>
      <c r="E381" s="1"/>
    </row>
    <row r="382" spans="4:5" x14ac:dyDescent="0.15">
      <c r="D382" s="57"/>
      <c r="E382" s="1"/>
    </row>
    <row r="383" spans="4:5" x14ac:dyDescent="0.15">
      <c r="D383" s="57"/>
      <c r="E383" s="1"/>
    </row>
    <row r="384" spans="4:5" x14ac:dyDescent="0.15">
      <c r="D384" s="57"/>
      <c r="E384" s="1"/>
    </row>
    <row r="385" spans="4:5" x14ac:dyDescent="0.15">
      <c r="D385" s="57"/>
      <c r="E385" s="1"/>
    </row>
    <row r="386" spans="4:5" x14ac:dyDescent="0.15">
      <c r="D386" s="57"/>
      <c r="E386" s="1"/>
    </row>
    <row r="387" spans="4:5" x14ac:dyDescent="0.15">
      <c r="D387" s="57"/>
      <c r="E387" s="1"/>
    </row>
    <row r="388" spans="4:5" x14ac:dyDescent="0.15">
      <c r="D388" s="57"/>
      <c r="E388" s="1"/>
    </row>
    <row r="389" spans="4:5" x14ac:dyDescent="0.15">
      <c r="D389" s="57"/>
      <c r="E389" s="1"/>
    </row>
    <row r="390" spans="4:5" x14ac:dyDescent="0.15">
      <c r="D390" s="57"/>
      <c r="E390" s="1"/>
    </row>
    <row r="391" spans="4:5" x14ac:dyDescent="0.15">
      <c r="D391" s="57"/>
      <c r="E391" s="1"/>
    </row>
    <row r="392" spans="4:5" x14ac:dyDescent="0.15">
      <c r="D392" s="57"/>
      <c r="E392" s="1"/>
    </row>
    <row r="393" spans="4:5" x14ac:dyDescent="0.15">
      <c r="D393" s="57"/>
      <c r="E393" s="1"/>
    </row>
    <row r="394" spans="4:5" x14ac:dyDescent="0.15">
      <c r="D394" s="57"/>
      <c r="E394" s="1"/>
    </row>
    <row r="395" spans="4:5" x14ac:dyDescent="0.15">
      <c r="D395" s="57"/>
      <c r="E395" s="1"/>
    </row>
    <row r="396" spans="4:5" x14ac:dyDescent="0.15">
      <c r="D396" s="57"/>
      <c r="E396" s="1"/>
    </row>
    <row r="397" spans="4:5" x14ac:dyDescent="0.15">
      <c r="D397" s="57"/>
      <c r="E397" s="1"/>
    </row>
    <row r="398" spans="4:5" x14ac:dyDescent="0.15">
      <c r="D398" s="57"/>
      <c r="E398" s="1"/>
    </row>
    <row r="399" spans="4:5" x14ac:dyDescent="0.15">
      <c r="D399" s="57"/>
      <c r="E399" s="1"/>
    </row>
    <row r="400" spans="4:5" x14ac:dyDescent="0.15">
      <c r="D400" s="57"/>
      <c r="E400" s="1"/>
    </row>
    <row r="401" spans="4:5" x14ac:dyDescent="0.15">
      <c r="D401" s="57"/>
      <c r="E401" s="1"/>
    </row>
    <row r="402" spans="4:5" x14ac:dyDescent="0.15">
      <c r="D402" s="57"/>
      <c r="E402" s="1"/>
    </row>
    <row r="403" spans="4:5" x14ac:dyDescent="0.15">
      <c r="D403" s="57"/>
      <c r="E403" s="1"/>
    </row>
    <row r="404" spans="4:5" x14ac:dyDescent="0.15">
      <c r="D404" s="57"/>
      <c r="E404" s="1"/>
    </row>
    <row r="405" spans="4:5" x14ac:dyDescent="0.15">
      <c r="D405" s="57"/>
      <c r="E405" s="1"/>
    </row>
    <row r="406" spans="4:5" x14ac:dyDescent="0.15">
      <c r="D406" s="57"/>
      <c r="E406" s="1"/>
    </row>
    <row r="407" spans="4:5" x14ac:dyDescent="0.15">
      <c r="D407" s="57"/>
      <c r="E407" s="1"/>
    </row>
    <row r="408" spans="4:5" x14ac:dyDescent="0.15">
      <c r="D408" s="57"/>
      <c r="E408" s="1"/>
    </row>
    <row r="409" spans="4:5" x14ac:dyDescent="0.15">
      <c r="D409" s="57"/>
      <c r="E409" s="1"/>
    </row>
    <row r="410" spans="4:5" x14ac:dyDescent="0.15">
      <c r="D410" s="57"/>
      <c r="E410" s="1"/>
    </row>
  </sheetData>
  <mergeCells count="1">
    <mergeCell ref="A1:I1"/>
  </mergeCells>
  <phoneticPr fontId="2" type="noConversion"/>
  <printOptions horizontalCentered="1"/>
  <pageMargins left="0.39370078740157483" right="0.39370078740157483" top="0.6692913385826772" bottom="0.39370078740157483" header="0" footer="0.31496062992125984"/>
  <pageSetup paperSize="9" scale="90" orientation="landscape" verticalDpi="300" r:id="rId1"/>
  <headerFooter alignWithMargins="0"/>
  <rowBreaks count="1" manualBreakCount="1">
    <brk id="20" max="16383" man="1"/>
  </rowBreaks>
  <colBreaks count="1" manualBreakCount="1">
    <brk id="9" max="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18"/>
  <sheetViews>
    <sheetView view="pageBreakPreview" zoomScaleNormal="100" zoomScaleSheetLayoutView="100" workbookViewId="0">
      <selection activeCell="B5" sqref="B5"/>
    </sheetView>
  </sheetViews>
  <sheetFormatPr defaultColWidth="8.88671875" defaultRowHeight="13.5" x14ac:dyDescent="0.15"/>
  <cols>
    <col min="1" max="1" width="30.77734375" style="11" customWidth="1"/>
    <col min="2" max="2" width="24.77734375" style="11" customWidth="1"/>
    <col min="3" max="3" width="0.88671875" style="11" customWidth="1"/>
    <col min="4" max="4" width="30.77734375" style="11" customWidth="1"/>
    <col min="5" max="5" width="24.77734375" style="11" customWidth="1"/>
    <col min="6" max="6" width="8.88671875" style="11"/>
    <col min="7" max="7" width="5.109375" style="11" customWidth="1"/>
    <col min="8" max="16384" width="8.88671875" style="11"/>
  </cols>
  <sheetData>
    <row r="1" spans="1:5" ht="30" customHeight="1" thickTop="1" x14ac:dyDescent="0.25">
      <c r="A1" s="566" t="s">
        <v>16</v>
      </c>
      <c r="B1" s="567"/>
      <c r="C1" s="567"/>
      <c r="D1" s="567"/>
      <c r="E1" s="568"/>
    </row>
    <row r="2" spans="1:5" ht="22.5" customHeight="1" x14ac:dyDescent="0.15">
      <c r="A2" s="29" t="s">
        <v>17</v>
      </c>
      <c r="E2" s="63" t="s">
        <v>307</v>
      </c>
    </row>
    <row r="3" spans="1:5" ht="27" customHeight="1" x14ac:dyDescent="0.15">
      <c r="A3" s="35" t="s">
        <v>13</v>
      </c>
      <c r="B3" s="34" t="s">
        <v>14</v>
      </c>
      <c r="D3" s="34" t="s">
        <v>13</v>
      </c>
      <c r="E3" s="36" t="s">
        <v>14</v>
      </c>
    </row>
    <row r="4" spans="1:5" ht="27" customHeight="1" x14ac:dyDescent="0.15">
      <c r="A4" s="72" t="s">
        <v>32</v>
      </c>
      <c r="B4" s="89">
        <v>363102</v>
      </c>
      <c r="D4" s="73" t="s">
        <v>44</v>
      </c>
      <c r="E4" s="92">
        <v>292454</v>
      </c>
    </row>
    <row r="5" spans="1:5" ht="27" customHeight="1" x14ac:dyDescent="0.15">
      <c r="A5" s="72" t="s">
        <v>33</v>
      </c>
      <c r="B5" s="89">
        <v>280506</v>
      </c>
      <c r="D5" s="73" t="s">
        <v>45</v>
      </c>
      <c r="E5" s="93">
        <v>234222</v>
      </c>
    </row>
    <row r="6" spans="1:5" ht="27" customHeight="1" x14ac:dyDescent="0.15">
      <c r="A6" s="72" t="s">
        <v>34</v>
      </c>
      <c r="B6" s="89">
        <v>251790</v>
      </c>
      <c r="D6" s="73" t="s">
        <v>46</v>
      </c>
      <c r="E6" s="92">
        <v>240797</v>
      </c>
    </row>
    <row r="7" spans="1:5" ht="27" customHeight="1" x14ac:dyDescent="0.15">
      <c r="A7" s="72" t="s">
        <v>35</v>
      </c>
      <c r="B7" s="89">
        <v>389536</v>
      </c>
      <c r="D7" s="73" t="s">
        <v>47</v>
      </c>
      <c r="E7" s="92">
        <v>283405</v>
      </c>
    </row>
    <row r="8" spans="1:5" ht="27" customHeight="1" x14ac:dyDescent="0.15">
      <c r="A8" s="72" t="s">
        <v>36</v>
      </c>
      <c r="B8" s="89">
        <v>319190</v>
      </c>
      <c r="D8" s="73" t="s">
        <v>48</v>
      </c>
      <c r="E8" s="92">
        <v>265406</v>
      </c>
    </row>
    <row r="9" spans="1:5" ht="27" customHeight="1" x14ac:dyDescent="0.15">
      <c r="A9" s="72" t="s">
        <v>37</v>
      </c>
      <c r="B9" s="90">
        <v>197450</v>
      </c>
      <c r="D9" s="73" t="s">
        <v>49</v>
      </c>
      <c r="E9" s="92">
        <v>288442</v>
      </c>
    </row>
    <row r="10" spans="1:5" ht="27" customHeight="1" x14ac:dyDescent="0.15">
      <c r="A10" s="72" t="s">
        <v>38</v>
      </c>
      <c r="B10" s="89">
        <v>157068</v>
      </c>
      <c r="D10" s="73" t="s">
        <v>50</v>
      </c>
      <c r="E10" s="92">
        <v>223124</v>
      </c>
    </row>
    <row r="11" spans="1:5" ht="27" customHeight="1" x14ac:dyDescent="0.15">
      <c r="A11" s="74" t="s">
        <v>39</v>
      </c>
      <c r="B11" s="91">
        <v>265465</v>
      </c>
      <c r="D11" s="73" t="s">
        <v>51</v>
      </c>
      <c r="E11" s="92">
        <v>278151</v>
      </c>
    </row>
    <row r="12" spans="1:5" ht="27" customHeight="1" x14ac:dyDescent="0.15">
      <c r="A12" s="72" t="s">
        <v>40</v>
      </c>
      <c r="B12" s="89">
        <v>354947</v>
      </c>
      <c r="D12" s="73" t="s">
        <v>52</v>
      </c>
      <c r="E12" s="92">
        <v>249748</v>
      </c>
    </row>
    <row r="13" spans="1:5" ht="27" customHeight="1" x14ac:dyDescent="0.15">
      <c r="A13" s="72" t="s">
        <v>41</v>
      </c>
      <c r="B13" s="89">
        <v>401195</v>
      </c>
      <c r="D13" s="73" t="s">
        <v>53</v>
      </c>
      <c r="E13" s="92">
        <v>242035</v>
      </c>
    </row>
    <row r="14" spans="1:5" ht="27" customHeight="1" x14ac:dyDescent="0.15">
      <c r="A14" s="74" t="s">
        <v>56</v>
      </c>
      <c r="B14" s="91">
        <v>194831</v>
      </c>
      <c r="D14" s="73" t="s">
        <v>54</v>
      </c>
      <c r="E14" s="92">
        <v>265406</v>
      </c>
    </row>
    <row r="15" spans="1:5" ht="27" customHeight="1" x14ac:dyDescent="0.15">
      <c r="A15" s="72" t="s">
        <v>42</v>
      </c>
      <c r="B15" s="89">
        <v>409726</v>
      </c>
      <c r="D15" s="75" t="s">
        <v>71</v>
      </c>
      <c r="E15" s="92">
        <v>252113</v>
      </c>
    </row>
    <row r="16" spans="1:5" ht="27" customHeight="1" x14ac:dyDescent="0.15">
      <c r="A16" s="72" t="s">
        <v>43</v>
      </c>
      <c r="B16" s="89">
        <v>284281</v>
      </c>
      <c r="D16" s="73" t="s">
        <v>72</v>
      </c>
      <c r="E16" s="92">
        <v>245223</v>
      </c>
    </row>
    <row r="17" spans="1:5" ht="14.25" thickBot="1" x14ac:dyDescent="0.2">
      <c r="A17" s="30"/>
      <c r="B17" s="31"/>
      <c r="C17" s="31"/>
      <c r="D17" s="31"/>
      <c r="E17" s="32"/>
    </row>
    <row r="18" spans="1:5" ht="14.25" thickTop="1" x14ac:dyDescent="0.15"/>
  </sheetData>
  <mergeCells count="1">
    <mergeCell ref="A1:E1"/>
  </mergeCells>
  <phoneticPr fontId="2" type="noConversion"/>
  <printOptions horizontalCentered="1"/>
  <pageMargins left="0.39370078740157483" right="0.39370078740157483" top="0.78740157480314965" bottom="0.39370078740157483" header="0" footer="0.31496062992125984"/>
  <pageSetup paperSize="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2"/>
  <sheetViews>
    <sheetView view="pageBreakPreview" zoomScaleNormal="95" zoomScaleSheetLayoutView="100" workbookViewId="0">
      <selection activeCell="E11" sqref="E11:H13"/>
    </sheetView>
  </sheetViews>
  <sheetFormatPr defaultColWidth="8.88671875" defaultRowHeight="13.5" x14ac:dyDescent="0.15"/>
  <cols>
    <col min="1" max="1" width="18.21875" style="11" customWidth="1"/>
    <col min="2" max="2" width="11.77734375" style="1" customWidth="1"/>
    <col min="3" max="3" width="4.88671875" style="11" customWidth="1"/>
    <col min="4" max="4" width="5.21875" style="11" customWidth="1"/>
    <col min="5" max="6" width="11.44140625" style="11" customWidth="1"/>
    <col min="7" max="10" width="10.77734375" style="11" customWidth="1"/>
    <col min="11" max="11" width="13.5546875" style="11" customWidth="1"/>
    <col min="12" max="12" width="5.88671875" style="11" customWidth="1"/>
    <col min="13" max="13" width="12.5546875" style="11" customWidth="1"/>
    <col min="14" max="14" width="11.33203125" style="11" bestFit="1" customWidth="1"/>
    <col min="15" max="16384" width="8.88671875" style="11"/>
  </cols>
  <sheetData>
    <row r="1" spans="1:12" ht="50.25" customHeight="1" x14ac:dyDescent="0.15">
      <c r="A1" s="359" t="s">
        <v>31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2" ht="18.75" customHeight="1" x14ac:dyDescent="0.15">
      <c r="A2" s="21" t="str">
        <f>수량산출서!A2</f>
        <v>[건  명 : 안산문화예술의전당 전광판 제작 교체 설치 ]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18" customFormat="1" ht="24.95" customHeight="1" x14ac:dyDescent="0.15">
      <c r="A3" s="360" t="s">
        <v>178</v>
      </c>
      <c r="B3" s="360" t="s">
        <v>179</v>
      </c>
      <c r="C3" s="360" t="s">
        <v>180</v>
      </c>
      <c r="D3" s="360" t="s">
        <v>181</v>
      </c>
      <c r="E3" s="360" t="s">
        <v>182</v>
      </c>
      <c r="F3" s="360"/>
      <c r="G3" s="344" t="s">
        <v>4</v>
      </c>
      <c r="H3" s="320"/>
      <c r="I3" s="360" t="s">
        <v>183</v>
      </c>
      <c r="J3" s="360"/>
      <c r="K3" s="360" t="s">
        <v>5</v>
      </c>
      <c r="L3" s="360" t="s">
        <v>184</v>
      </c>
    </row>
    <row r="4" spans="1:12" s="18" customFormat="1" ht="24.95" customHeight="1" x14ac:dyDescent="0.15">
      <c r="A4" s="360"/>
      <c r="B4" s="360"/>
      <c r="C4" s="360"/>
      <c r="D4" s="360"/>
      <c r="E4" s="5" t="s">
        <v>7</v>
      </c>
      <c r="F4" s="5" t="s">
        <v>185</v>
      </c>
      <c r="G4" s="5" t="s">
        <v>186</v>
      </c>
      <c r="H4" s="5" t="s">
        <v>185</v>
      </c>
      <c r="I4" s="5" t="s">
        <v>187</v>
      </c>
      <c r="J4" s="5" t="s">
        <v>188</v>
      </c>
      <c r="K4" s="360"/>
      <c r="L4" s="360"/>
    </row>
    <row r="5" spans="1:12" s="26" customFormat="1" ht="24.95" customHeight="1" thickBot="1" x14ac:dyDescent="0.2">
      <c r="A5" s="354" t="str">
        <f>A2</f>
        <v>[건  명 : 안산문화예술의전당 전광판 제작 교체 설치 ]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6"/>
    </row>
    <row r="6" spans="1:12" s="26" customFormat="1" ht="24.95" customHeight="1" thickTop="1" x14ac:dyDescent="0.15">
      <c r="A6" s="353" t="s">
        <v>189</v>
      </c>
      <c r="B6" s="357"/>
      <c r="C6" s="5"/>
      <c r="D6" s="5"/>
      <c r="E6" s="40"/>
      <c r="F6" s="146"/>
      <c r="G6" s="40"/>
      <c r="H6" s="40"/>
      <c r="I6" s="51"/>
      <c r="J6" s="51"/>
      <c r="K6" s="146"/>
      <c r="L6" s="51"/>
    </row>
    <row r="7" spans="1:12" s="26" customFormat="1" ht="24.95" customHeight="1" x14ac:dyDescent="0.15">
      <c r="A7" s="348" t="str">
        <f>설계내역!A5</f>
        <v xml:space="preserve"> 1. 전광판 표시부</v>
      </c>
      <c r="B7" s="358"/>
      <c r="C7" s="5" t="s">
        <v>190</v>
      </c>
      <c r="D7" s="5">
        <v>1</v>
      </c>
      <c r="E7" s="23"/>
      <c r="F7" s="272"/>
      <c r="G7" s="23"/>
      <c r="H7" s="23"/>
      <c r="I7" s="23"/>
      <c r="J7" s="23"/>
      <c r="K7" s="40">
        <f>SUM(F7+H7)</f>
        <v>0</v>
      </c>
      <c r="L7" s="25"/>
    </row>
    <row r="8" spans="1:12" s="26" customFormat="1" ht="24.95" customHeight="1" x14ac:dyDescent="0.15">
      <c r="A8" s="348" t="str">
        <f>설계내역!A20</f>
        <v xml:space="preserve"> 2. 운영시스템</v>
      </c>
      <c r="B8" s="349"/>
      <c r="C8" s="5" t="s">
        <v>190</v>
      </c>
      <c r="D8" s="5">
        <v>1</v>
      </c>
      <c r="E8" s="23"/>
      <c r="F8" s="272"/>
      <c r="G8" s="23"/>
      <c r="H8" s="23"/>
      <c r="I8" s="94"/>
      <c r="J8" s="94"/>
      <c r="K8" s="40">
        <f>SUM(F8+H8)</f>
        <v>0</v>
      </c>
      <c r="L8" s="25"/>
    </row>
    <row r="9" spans="1:12" s="26" customFormat="1" ht="24.95" customHeight="1" x14ac:dyDescent="0.15">
      <c r="A9" s="348" t="str">
        <f>설계내역!A31</f>
        <v xml:space="preserve"> 3. 예비품</v>
      </c>
      <c r="B9" s="349"/>
      <c r="C9" s="5" t="s">
        <v>271</v>
      </c>
      <c r="D9" s="5">
        <v>1</v>
      </c>
      <c r="E9" s="23"/>
      <c r="F9" s="272"/>
      <c r="G9" s="152"/>
      <c r="H9" s="23"/>
      <c r="I9" s="94"/>
      <c r="J9" s="94"/>
      <c r="K9" s="40">
        <f>SUM(F9+H9)</f>
        <v>0</v>
      </c>
      <c r="L9" s="25"/>
    </row>
    <row r="10" spans="1:12" s="26" customFormat="1" ht="24.95" customHeight="1" x14ac:dyDescent="0.15">
      <c r="A10" s="350" t="s">
        <v>192</v>
      </c>
      <c r="B10" s="351"/>
      <c r="C10" s="76"/>
      <c r="D10" s="76"/>
      <c r="E10" s="78"/>
      <c r="F10" s="78">
        <f>SUM(F7:F9)</f>
        <v>0</v>
      </c>
      <c r="G10" s="196"/>
      <c r="H10" s="78">
        <f>SUM(H7:H9)</f>
        <v>0</v>
      </c>
      <c r="I10" s="197"/>
      <c r="J10" s="197"/>
      <c r="K10" s="198">
        <f>SUM(K7:K9)</f>
        <v>0</v>
      </c>
      <c r="L10" s="81"/>
    </row>
    <row r="11" spans="1:12" s="26" customFormat="1" ht="24.95" customHeight="1" x14ac:dyDescent="0.15">
      <c r="A11" s="353" t="s">
        <v>303</v>
      </c>
      <c r="B11" s="345"/>
      <c r="C11" s="5"/>
      <c r="D11" s="5"/>
      <c r="E11" s="23"/>
      <c r="F11" s="23"/>
      <c r="G11" s="94"/>
      <c r="H11" s="23"/>
      <c r="I11" s="94"/>
      <c r="J11" s="94"/>
      <c r="K11" s="40"/>
      <c r="L11" s="25"/>
    </row>
    <row r="12" spans="1:12" s="26" customFormat="1" ht="24.95" customHeight="1" x14ac:dyDescent="0.15">
      <c r="A12" s="348" t="str">
        <f>설계내역!A35</f>
        <v xml:space="preserve"> 4. 전광판 함체 제작</v>
      </c>
      <c r="B12" s="349"/>
      <c r="C12" s="5" t="s">
        <v>190</v>
      </c>
      <c r="D12" s="5">
        <v>1</v>
      </c>
      <c r="E12" s="23"/>
      <c r="F12" s="298"/>
      <c r="G12" s="23"/>
      <c r="H12" s="23"/>
      <c r="I12" s="272"/>
      <c r="J12" s="272"/>
      <c r="K12" s="40">
        <f>SUM(F12+H12+J12)</f>
        <v>0</v>
      </c>
      <c r="L12" s="25"/>
    </row>
    <row r="13" spans="1:12" s="26" customFormat="1" ht="24.95" customHeight="1" x14ac:dyDescent="0.15">
      <c r="A13" s="348" t="str">
        <f>설계내역!A44</f>
        <v xml:space="preserve"> 5. 기존 전광판 철거</v>
      </c>
      <c r="B13" s="349"/>
      <c r="C13" s="5" t="s">
        <v>304</v>
      </c>
      <c r="D13" s="5">
        <v>1</v>
      </c>
      <c r="E13" s="23"/>
      <c r="F13" s="298"/>
      <c r="G13" s="23"/>
      <c r="H13" s="23"/>
      <c r="I13" s="23"/>
      <c r="J13" s="23"/>
      <c r="K13" s="40">
        <f>SUM(F13+H13)</f>
        <v>0</v>
      </c>
      <c r="L13" s="25"/>
    </row>
    <row r="14" spans="1:12" s="26" customFormat="1" ht="24.95" customHeight="1" x14ac:dyDescent="0.15">
      <c r="A14" s="350" t="s">
        <v>191</v>
      </c>
      <c r="B14" s="351"/>
      <c r="C14" s="76"/>
      <c r="D14" s="76"/>
      <c r="E14" s="78"/>
      <c r="F14" s="78">
        <f>SUM(F12:F13)</f>
        <v>0</v>
      </c>
      <c r="G14" s="196"/>
      <c r="H14" s="78">
        <f>SUM(H12:H13)</f>
        <v>0</v>
      </c>
      <c r="I14" s="197"/>
      <c r="J14" s="78">
        <f>SUM(J12:J13)</f>
        <v>0</v>
      </c>
      <c r="K14" s="198">
        <f>SUM(K12:K13)</f>
        <v>0</v>
      </c>
      <c r="L14" s="81"/>
    </row>
    <row r="15" spans="1:12" s="26" customFormat="1" ht="24.95" customHeight="1" x14ac:dyDescent="0.15">
      <c r="A15" s="352"/>
      <c r="B15" s="349"/>
      <c r="C15" s="5"/>
      <c r="D15" s="5"/>
      <c r="E15" s="23"/>
      <c r="F15" s="23"/>
      <c r="G15" s="23"/>
      <c r="H15" s="23"/>
      <c r="I15" s="23"/>
      <c r="J15" s="23"/>
      <c r="K15" s="23"/>
      <c r="L15" s="25"/>
    </row>
    <row r="16" spans="1:12" s="26" customFormat="1" ht="24.95" customHeight="1" x14ac:dyDescent="0.15">
      <c r="A16" s="344"/>
      <c r="B16" s="345"/>
      <c r="C16" s="5"/>
      <c r="D16" s="5"/>
      <c r="E16" s="23"/>
      <c r="F16" s="23"/>
      <c r="G16" s="23"/>
      <c r="H16" s="23"/>
      <c r="I16" s="23"/>
      <c r="J16" s="23"/>
      <c r="K16" s="23"/>
      <c r="L16" s="25"/>
    </row>
    <row r="17" spans="1:12" s="26" customFormat="1" ht="24.95" customHeight="1" x14ac:dyDescent="0.15">
      <c r="A17" s="344"/>
      <c r="B17" s="345"/>
      <c r="C17" s="5"/>
      <c r="D17" s="5"/>
      <c r="E17" s="64"/>
      <c r="F17" s="23"/>
      <c r="G17" s="23"/>
      <c r="H17" s="23"/>
      <c r="I17" s="23"/>
      <c r="J17" s="23"/>
      <c r="K17" s="23"/>
      <c r="L17" s="25"/>
    </row>
    <row r="18" spans="1:12" s="26" customFormat="1" ht="24.95" customHeight="1" x14ac:dyDescent="0.15">
      <c r="A18" s="344"/>
      <c r="B18" s="320"/>
      <c r="C18" s="5"/>
      <c r="D18" s="5"/>
      <c r="E18" s="23"/>
      <c r="F18" s="23"/>
      <c r="G18" s="23"/>
      <c r="H18" s="23"/>
      <c r="I18" s="23"/>
      <c r="J18" s="23"/>
      <c r="K18" s="23"/>
      <c r="L18" s="25"/>
    </row>
    <row r="19" spans="1:12" s="26" customFormat="1" ht="28.5" customHeight="1" x14ac:dyDescent="0.15">
      <c r="A19" s="346" t="s">
        <v>193</v>
      </c>
      <c r="B19" s="347"/>
      <c r="C19" s="85"/>
      <c r="D19" s="85"/>
      <c r="E19" s="87"/>
      <c r="F19" s="147">
        <f>SUM(F10+F14)</f>
        <v>0</v>
      </c>
      <c r="G19" s="87"/>
      <c r="H19" s="147">
        <f>SUM(H10+H14)</f>
        <v>0</v>
      </c>
      <c r="I19" s="87"/>
      <c r="J19" s="87"/>
      <c r="K19" s="87">
        <f>SUM(F19:J19)</f>
        <v>0</v>
      </c>
      <c r="L19" s="88" t="s">
        <v>194</v>
      </c>
    </row>
    <row r="22" spans="1:12" x14ac:dyDescent="0.15">
      <c r="J22" s="153"/>
    </row>
  </sheetData>
  <mergeCells count="25">
    <mergeCell ref="A1:L1"/>
    <mergeCell ref="A3:A4"/>
    <mergeCell ref="B3:B4"/>
    <mergeCell ref="C3:C4"/>
    <mergeCell ref="D3:D4"/>
    <mergeCell ref="E3:F3"/>
    <mergeCell ref="G3:H3"/>
    <mergeCell ref="I3:J3"/>
    <mergeCell ref="K3:K4"/>
    <mergeCell ref="L3:L4"/>
    <mergeCell ref="A11:B11"/>
    <mergeCell ref="A13:B13"/>
    <mergeCell ref="A5:L5"/>
    <mergeCell ref="A6:B6"/>
    <mergeCell ref="A7:B7"/>
    <mergeCell ref="A8:B8"/>
    <mergeCell ref="A10:B10"/>
    <mergeCell ref="A9:B9"/>
    <mergeCell ref="A17:B17"/>
    <mergeCell ref="A18:B18"/>
    <mergeCell ref="A19:B19"/>
    <mergeCell ref="A12:B12"/>
    <mergeCell ref="A14:B14"/>
    <mergeCell ref="A15:B15"/>
    <mergeCell ref="A16:B16"/>
  </mergeCells>
  <phoneticPr fontId="2" type="noConversion"/>
  <printOptions horizontalCentered="1"/>
  <pageMargins left="0.39370078740157483" right="0.39370078740157483" top="0.6692913385826772" bottom="0.39370078740157483" header="0" footer="0.31496062992125984"/>
  <pageSetup paperSize="9" scale="9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zoomScale="90" workbookViewId="0">
      <selection activeCell="N10" sqref="N10"/>
    </sheetView>
  </sheetViews>
  <sheetFormatPr defaultColWidth="8.88671875" defaultRowHeight="20.100000000000001" customHeight="1" x14ac:dyDescent="0.15"/>
  <cols>
    <col min="1" max="2" width="8.88671875" style="52"/>
    <col min="3" max="3" width="9.109375" style="52" customWidth="1"/>
    <col min="4" max="10" width="8.88671875" style="52"/>
    <col min="11" max="11" width="9.33203125" style="52" customWidth="1"/>
    <col min="12" max="16384" width="8.88671875" style="52"/>
  </cols>
  <sheetData>
    <row r="1" spans="1:13" ht="31.5" customHeight="1" x14ac:dyDescent="0.15"/>
    <row r="2" spans="1:13" ht="31.5" customHeight="1" x14ac:dyDescent="0.15"/>
    <row r="3" spans="1:13" ht="31.5" customHeight="1" x14ac:dyDescent="0.15"/>
    <row r="4" spans="1:13" ht="31.5" customHeight="1" x14ac:dyDescent="0.15"/>
    <row r="5" spans="1:13" ht="31.5" customHeight="1" x14ac:dyDescent="0.15"/>
    <row r="6" spans="1:13" ht="31.5" customHeight="1" x14ac:dyDescent="0.15">
      <c r="A6" s="361" t="s">
        <v>26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</row>
    <row r="7" spans="1:13" ht="31.5" customHeight="1" x14ac:dyDescent="0.15">
      <c r="A7" s="317" t="s">
        <v>10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</row>
    <row r="8" spans="1:13" ht="31.5" customHeight="1" x14ac:dyDescent="0.15"/>
    <row r="9" spans="1:13" ht="31.5" customHeight="1" x14ac:dyDescent="0.15"/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</sheetData>
  <mergeCells count="2">
    <mergeCell ref="A6:M6"/>
    <mergeCell ref="A7:M7"/>
  </mergeCells>
  <phoneticPr fontId="2" type="noConversion"/>
  <printOptions horizontalCentered="1"/>
  <pageMargins left="0.55118110236220474" right="0.55118110236220474" top="0.78" bottom="0.77" header="0.51181102362204722" footer="0.51"/>
  <pageSetup paperSize="9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61"/>
  <sheetViews>
    <sheetView zoomScale="85" zoomScaleNormal="85" zoomScaleSheetLayoutView="85" workbookViewId="0">
      <selection activeCell="E49" sqref="E49:H49"/>
    </sheetView>
  </sheetViews>
  <sheetFormatPr defaultColWidth="8.88671875" defaultRowHeight="13.5" x14ac:dyDescent="0.15"/>
  <cols>
    <col min="1" max="1" width="27.77734375" style="11" customWidth="1"/>
    <col min="2" max="2" width="21.44140625" style="1" customWidth="1"/>
    <col min="3" max="3" width="4.5546875" style="1" customWidth="1"/>
    <col min="4" max="4" width="5.21875" style="57" customWidth="1"/>
    <col min="5" max="7" width="11.21875" style="11" customWidth="1"/>
    <col min="8" max="8" width="12.6640625" style="11" customWidth="1"/>
    <col min="9" max="9" width="10.5546875" style="11" customWidth="1"/>
    <col min="10" max="10" width="9.6640625" style="11" customWidth="1"/>
    <col min="11" max="11" width="10.88671875" style="11" customWidth="1"/>
    <col min="12" max="12" width="6" style="11" customWidth="1"/>
    <col min="13" max="13" width="8.88671875" style="11"/>
    <col min="14" max="15" width="13.21875" style="11" bestFit="1" customWidth="1"/>
    <col min="16" max="16" width="13.33203125" style="11" bestFit="1" customWidth="1"/>
    <col min="17" max="16384" width="8.88671875" style="11"/>
  </cols>
  <sheetData>
    <row r="1" spans="1:16" ht="50.25" customHeight="1" x14ac:dyDescent="0.15">
      <c r="A1" s="359" t="s">
        <v>195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</row>
    <row r="2" spans="1:16" s="18" customFormat="1" ht="18.75" customHeight="1" x14ac:dyDescent="0.15">
      <c r="A2" s="21" t="str">
        <f>수량산출서!A2</f>
        <v>[건  명 : 안산문화예술의전당 전광판 제작 교체 설치 ]</v>
      </c>
      <c r="B2" s="22"/>
      <c r="C2" s="22"/>
      <c r="D2" s="59"/>
      <c r="E2" s="22"/>
      <c r="F2" s="22"/>
      <c r="G2" s="22"/>
      <c r="H2" s="22"/>
      <c r="I2" s="22"/>
      <c r="J2" s="22"/>
      <c r="K2" s="22"/>
      <c r="L2" s="22"/>
    </row>
    <row r="3" spans="1:16" s="18" customFormat="1" ht="24.95" customHeight="1" x14ac:dyDescent="0.15">
      <c r="A3" s="360" t="s">
        <v>196</v>
      </c>
      <c r="B3" s="360" t="s">
        <v>197</v>
      </c>
      <c r="C3" s="360" t="s">
        <v>198</v>
      </c>
      <c r="D3" s="363" t="s">
        <v>199</v>
      </c>
      <c r="E3" s="360" t="s">
        <v>3</v>
      </c>
      <c r="F3" s="360"/>
      <c r="G3" s="344" t="s">
        <v>200</v>
      </c>
      <c r="H3" s="320"/>
      <c r="I3" s="360" t="s">
        <v>201</v>
      </c>
      <c r="J3" s="360"/>
      <c r="K3" s="360" t="s">
        <v>202</v>
      </c>
      <c r="L3" s="360" t="s">
        <v>20</v>
      </c>
    </row>
    <row r="4" spans="1:16" s="18" customFormat="1" ht="24.95" customHeight="1" thickBot="1" x14ac:dyDescent="0.2">
      <c r="A4" s="362"/>
      <c r="B4" s="362"/>
      <c r="C4" s="362"/>
      <c r="D4" s="364"/>
      <c r="E4" s="50" t="s">
        <v>203</v>
      </c>
      <c r="F4" s="50" t="s">
        <v>202</v>
      </c>
      <c r="G4" s="50" t="s">
        <v>203</v>
      </c>
      <c r="H4" s="50" t="s">
        <v>5</v>
      </c>
      <c r="I4" s="50" t="s">
        <v>204</v>
      </c>
      <c r="J4" s="50" t="s">
        <v>205</v>
      </c>
      <c r="K4" s="362"/>
      <c r="L4" s="362"/>
    </row>
    <row r="5" spans="1:16" s="26" customFormat="1" ht="26.1" customHeight="1" thickTop="1" x14ac:dyDescent="0.15">
      <c r="A5" s="365" t="str">
        <f>수량산출서!A4</f>
        <v xml:space="preserve"> 1. 전광판 표시부</v>
      </c>
      <c r="B5" s="366"/>
      <c r="C5" s="5"/>
      <c r="D5" s="14"/>
      <c r="E5" s="23"/>
      <c r="F5" s="23"/>
      <c r="G5" s="24"/>
      <c r="H5" s="24"/>
      <c r="I5" s="24"/>
      <c r="J5" s="24"/>
      <c r="K5" s="24"/>
      <c r="L5" s="25"/>
      <c r="O5" s="48"/>
      <c r="P5" s="49"/>
    </row>
    <row r="6" spans="1:16" s="26" customFormat="1" ht="26.1" customHeight="1" x14ac:dyDescent="0.15">
      <c r="A6" s="173" t="s">
        <v>8</v>
      </c>
      <c r="B6" s="37"/>
      <c r="C6" s="5"/>
      <c r="D6" s="14"/>
      <c r="E6" s="23"/>
      <c r="F6" s="23"/>
      <c r="G6" s="24"/>
      <c r="H6" s="24"/>
      <c r="I6" s="24"/>
      <c r="J6" s="24"/>
      <c r="K6" s="24"/>
      <c r="L6" s="25"/>
    </row>
    <row r="7" spans="1:16" s="26" customFormat="1" ht="26.1" customHeight="1" x14ac:dyDescent="0.15">
      <c r="A7" s="20" t="str">
        <f>수량산출서!A5</f>
        <v>LED MODULE(24단15열)_영상부</v>
      </c>
      <c r="B7" s="14" t="str">
        <f>수량산출서!B5</f>
        <v xml:space="preserve"> FULL COLOR LED(□320*160mm)</v>
      </c>
      <c r="C7" s="5" t="str">
        <f>수량산출서!C5</f>
        <v>EA</v>
      </c>
      <c r="D7" s="5">
        <f>수량산출서!D5</f>
        <v>360</v>
      </c>
      <c r="E7" s="23"/>
      <c r="F7" s="23"/>
      <c r="G7" s="27"/>
      <c r="H7" s="27"/>
      <c r="I7" s="24"/>
      <c r="J7" s="24"/>
      <c r="K7" s="24">
        <f t="shared" ref="K7:K12" si="0">F7</f>
        <v>0</v>
      </c>
      <c r="L7" s="5"/>
    </row>
    <row r="8" spans="1:16" s="26" customFormat="1" ht="26.1" customHeight="1" x14ac:dyDescent="0.15">
      <c r="A8" s="20" t="str">
        <f>수량산출서!A6</f>
        <v>MAIN CONTROLLER</v>
      </c>
      <c r="B8" s="14" t="str">
        <f>수량산출서!B6</f>
        <v>전광판 종합 제어</v>
      </c>
      <c r="C8" s="5" t="str">
        <f>수량산출서!C6</f>
        <v>EA</v>
      </c>
      <c r="D8" s="5">
        <f>수량산출서!D6</f>
        <v>1</v>
      </c>
      <c r="E8" s="23"/>
      <c r="F8" s="23"/>
      <c r="G8" s="27"/>
      <c r="H8" s="27"/>
      <c r="I8" s="24"/>
      <c r="J8" s="24"/>
      <c r="K8" s="24">
        <f t="shared" si="0"/>
        <v>0</v>
      </c>
      <c r="L8" s="222"/>
    </row>
    <row r="9" spans="1:16" s="26" customFormat="1" ht="26.1" customHeight="1" x14ac:dyDescent="0.15">
      <c r="A9" s="20" t="str">
        <f>수량산출서!A7</f>
        <v>LED DISPLAY SUB CONTROLLER</v>
      </c>
      <c r="B9" s="14" t="str">
        <f>수량산출서!B7</f>
        <v>SCU BOARD</v>
      </c>
      <c r="C9" s="5" t="str">
        <f>수량산출서!C7</f>
        <v>EA</v>
      </c>
      <c r="D9" s="5">
        <f>수량산출서!D7</f>
        <v>12</v>
      </c>
      <c r="E9" s="23"/>
      <c r="F9" s="23"/>
      <c r="G9" s="27"/>
      <c r="H9" s="27"/>
      <c r="I9" s="24"/>
      <c r="J9" s="24"/>
      <c r="K9" s="24">
        <f t="shared" si="0"/>
        <v>0</v>
      </c>
      <c r="L9" s="25"/>
    </row>
    <row r="10" spans="1:16" s="26" customFormat="1" ht="26.1" customHeight="1" x14ac:dyDescent="0.15">
      <c r="A10" s="20" t="str">
        <f>수량산출서!A8</f>
        <v>POWER REMOTE CONTROLLER</v>
      </c>
      <c r="B10" s="14" t="str">
        <f>수량산출서!B8</f>
        <v>POWER REMOTE</v>
      </c>
      <c r="C10" s="5" t="str">
        <f>수량산출서!C8</f>
        <v>SET</v>
      </c>
      <c r="D10" s="5">
        <f>수량산출서!D8</f>
        <v>1</v>
      </c>
      <c r="E10" s="23"/>
      <c r="F10" s="23"/>
      <c r="G10" s="27"/>
      <c r="H10" s="27"/>
      <c r="I10" s="24"/>
      <c r="J10" s="24"/>
      <c r="K10" s="24">
        <f t="shared" si="0"/>
        <v>0</v>
      </c>
      <c r="L10" s="25"/>
    </row>
    <row r="11" spans="1:16" s="26" customFormat="1" ht="26.1" customHeight="1" x14ac:dyDescent="0.15">
      <c r="A11" s="20" t="str">
        <f>수량산출서!A9</f>
        <v>SWITCHING POWER SUPPLY</v>
      </c>
      <c r="B11" s="14" t="str">
        <f>수량산출서!B9</f>
        <v>DC5V 1.5KW</v>
      </c>
      <c r="C11" s="5" t="str">
        <f>수량산출서!C9</f>
        <v>EA</v>
      </c>
      <c r="D11" s="5">
        <f>수량산출서!D9</f>
        <v>10</v>
      </c>
      <c r="E11" s="23"/>
      <c r="F11" s="23"/>
      <c r="G11" s="27"/>
      <c r="H11" s="27"/>
      <c r="I11" s="24"/>
      <c r="J11" s="24"/>
      <c r="K11" s="24">
        <f t="shared" si="0"/>
        <v>0</v>
      </c>
      <c r="L11" s="25"/>
    </row>
    <row r="12" spans="1:16" s="26" customFormat="1" ht="26.1" customHeight="1" x14ac:dyDescent="0.15">
      <c r="A12" s="20" t="str">
        <f>수량산출서!A10</f>
        <v>분전반</v>
      </c>
      <c r="B12" s="14" t="str">
        <f>수량산출서!B10</f>
        <v>15kw</v>
      </c>
      <c r="C12" s="5" t="str">
        <f>수량산출서!C10</f>
        <v>SET</v>
      </c>
      <c r="D12" s="5">
        <f>수량산출서!D10</f>
        <v>1</v>
      </c>
      <c r="E12" s="23"/>
      <c r="F12" s="23"/>
      <c r="G12" s="27"/>
      <c r="H12" s="27"/>
      <c r="I12" s="24"/>
      <c r="J12" s="24"/>
      <c r="K12" s="24">
        <f t="shared" si="0"/>
        <v>0</v>
      </c>
      <c r="L12" s="25"/>
    </row>
    <row r="13" spans="1:16" s="26" customFormat="1" ht="26.1" customHeight="1" x14ac:dyDescent="0.15">
      <c r="A13" s="76" t="s">
        <v>206</v>
      </c>
      <c r="B13" s="77" t="s">
        <v>305</v>
      </c>
      <c r="C13" s="77"/>
      <c r="D13" s="77"/>
      <c r="E13" s="78"/>
      <c r="F13" s="78">
        <f>SUM(F7:F12)</f>
        <v>0</v>
      </c>
      <c r="G13" s="79"/>
      <c r="H13" s="79"/>
      <c r="I13" s="80"/>
      <c r="J13" s="80"/>
      <c r="K13" s="80">
        <f>SUM(K7:K12)</f>
        <v>0</v>
      </c>
      <c r="L13" s="81"/>
      <c r="N13" s="199"/>
      <c r="O13" s="3"/>
    </row>
    <row r="14" spans="1:16" s="26" customFormat="1" ht="26.1" customHeight="1" x14ac:dyDescent="0.15">
      <c r="A14" s="173" t="s">
        <v>207</v>
      </c>
      <c r="B14" s="86"/>
      <c r="C14" s="5"/>
      <c r="D14" s="14"/>
      <c r="E14" s="23"/>
      <c r="F14" s="23"/>
      <c r="G14" s="27"/>
      <c r="H14" s="27"/>
      <c r="I14" s="24"/>
      <c r="J14" s="24"/>
      <c r="K14" s="27"/>
      <c r="L14" s="25"/>
      <c r="N14" s="200"/>
      <c r="O14" s="3"/>
    </row>
    <row r="15" spans="1:16" s="26" customFormat="1" ht="26.1" customHeight="1" x14ac:dyDescent="0.15">
      <c r="A15" s="289"/>
      <c r="B15" s="273" t="str">
        <f>'제1호표 전광판 신설  및 철거 일위대가'!E6</f>
        <v>통신설비공</v>
      </c>
      <c r="C15" s="273" t="s">
        <v>208</v>
      </c>
      <c r="D15" s="290">
        <f>'제1호표 전광판 신설  및 철거 일위대가'!F14</f>
        <v>26.386500000000002</v>
      </c>
      <c r="E15" s="272"/>
      <c r="F15" s="272"/>
      <c r="G15" s="165"/>
      <c r="H15" s="165"/>
      <c r="I15" s="286"/>
      <c r="J15" s="286"/>
      <c r="K15" s="165">
        <f>H15</f>
        <v>0</v>
      </c>
      <c r="L15" s="273" t="s">
        <v>209</v>
      </c>
      <c r="N15" s="201"/>
      <c r="O15" s="3"/>
    </row>
    <row r="16" spans="1:16" s="26" customFormat="1" ht="26.1" customHeight="1" x14ac:dyDescent="0.15">
      <c r="A16" s="145"/>
      <c r="B16" s="5" t="str">
        <f>'제1호표 전광판 신설  및 철거 일위대가'!G6</f>
        <v>통신관련 산업기사</v>
      </c>
      <c r="C16" s="5" t="s">
        <v>208</v>
      </c>
      <c r="D16" s="60">
        <f>'제1호표 전광판 신설  및 철거 일위대가'!H14</f>
        <v>1.04</v>
      </c>
      <c r="E16" s="23"/>
      <c r="F16" s="23"/>
      <c r="G16" s="27"/>
      <c r="H16" s="27"/>
      <c r="I16" s="24"/>
      <c r="J16" s="24"/>
      <c r="K16" s="27">
        <f>H16</f>
        <v>0</v>
      </c>
      <c r="L16" s="5" t="s">
        <v>209</v>
      </c>
      <c r="N16" s="199"/>
      <c r="O16" s="3"/>
    </row>
    <row r="17" spans="1:15" s="26" customFormat="1" ht="26.1" customHeight="1" x14ac:dyDescent="0.15">
      <c r="A17" s="145"/>
      <c r="B17" s="14" t="str">
        <f>'제1호표 전광판 신설  및 철거 일위대가'!I6</f>
        <v>S/W시험사</v>
      </c>
      <c r="C17" s="5" t="s">
        <v>208</v>
      </c>
      <c r="D17" s="60">
        <f>'제1호표 전광판 신설  및 철거 일위대가'!J14</f>
        <v>0.88</v>
      </c>
      <c r="E17" s="23"/>
      <c r="F17" s="23"/>
      <c r="G17" s="27"/>
      <c r="H17" s="27"/>
      <c r="I17" s="24"/>
      <c r="J17" s="24"/>
      <c r="K17" s="27">
        <f>H17</f>
        <v>0</v>
      </c>
      <c r="L17" s="5" t="s">
        <v>209</v>
      </c>
      <c r="N17" s="3"/>
      <c r="O17" s="202"/>
    </row>
    <row r="18" spans="1:15" s="26" customFormat="1" ht="26.1" customHeight="1" x14ac:dyDescent="0.15">
      <c r="A18" s="76" t="s">
        <v>210</v>
      </c>
      <c r="B18" s="82"/>
      <c r="C18" s="76"/>
      <c r="D18" s="83"/>
      <c r="E18" s="78"/>
      <c r="F18" s="78"/>
      <c r="G18" s="79"/>
      <c r="H18" s="79">
        <f>SUM(H15:H17)</f>
        <v>0</v>
      </c>
      <c r="I18" s="80"/>
      <c r="J18" s="80"/>
      <c r="K18" s="79">
        <f>SUM(K15:K17)</f>
        <v>0</v>
      </c>
      <c r="L18" s="81"/>
    </row>
    <row r="19" spans="1:15" s="39" customFormat="1" ht="26.1" customHeight="1" x14ac:dyDescent="0.15">
      <c r="A19" s="65" t="s">
        <v>211</v>
      </c>
      <c r="B19" s="69"/>
      <c r="C19" s="65"/>
      <c r="D19" s="69"/>
      <c r="E19" s="66"/>
      <c r="F19" s="66">
        <f>SUM(F13:F18)</f>
        <v>0</v>
      </c>
      <c r="G19" s="67"/>
      <c r="H19" s="67">
        <f>SUM(H18)</f>
        <v>0</v>
      </c>
      <c r="I19" s="68"/>
      <c r="J19" s="68"/>
      <c r="K19" s="68">
        <f>SUM(F19:J19)</f>
        <v>0</v>
      </c>
      <c r="L19" s="70"/>
      <c r="N19" s="203"/>
    </row>
    <row r="20" spans="1:15" s="39" customFormat="1" ht="26.1" customHeight="1" x14ac:dyDescent="0.15">
      <c r="A20" s="365" t="str">
        <f>수량산출서!A11</f>
        <v xml:space="preserve"> 2. 운영시스템</v>
      </c>
      <c r="B20" s="366">
        <f>수량산출서!B11</f>
        <v>0</v>
      </c>
      <c r="C20" s="5"/>
      <c r="D20" s="14"/>
      <c r="E20" s="23"/>
      <c r="F20" s="23"/>
      <c r="G20" s="165"/>
      <c r="H20" s="165"/>
      <c r="I20" s="24"/>
      <c r="J20" s="24"/>
      <c r="K20" s="24"/>
      <c r="L20" s="145"/>
      <c r="N20" s="203"/>
    </row>
    <row r="21" spans="1:15" s="39" customFormat="1" ht="26.1" customHeight="1" x14ac:dyDescent="0.15">
      <c r="A21" s="173" t="s">
        <v>8</v>
      </c>
      <c r="B21" s="208"/>
      <c r="C21" s="5"/>
      <c r="D21" s="14"/>
      <c r="E21" s="23"/>
      <c r="F21" s="23"/>
      <c r="G21" s="165"/>
      <c r="H21" s="165"/>
      <c r="I21" s="24"/>
      <c r="J21" s="24"/>
      <c r="K21" s="24"/>
      <c r="L21" s="145"/>
      <c r="N21" s="203"/>
    </row>
    <row r="22" spans="1:15" s="39" customFormat="1" ht="26.1" customHeight="1" x14ac:dyDescent="0.15">
      <c r="A22" s="20" t="str">
        <f>수량산출서!A12</f>
        <v>운영,제어용 컴퓨터</v>
      </c>
      <c r="B22" s="14" t="str">
        <f>수량산출서!B12</f>
        <v>Intel Core i7, 24" LED</v>
      </c>
      <c r="C22" s="5" t="str">
        <f>수량산출서!C12</f>
        <v>SET</v>
      </c>
      <c r="D22" s="14">
        <f>수량산출서!D12</f>
        <v>2</v>
      </c>
      <c r="E22" s="23"/>
      <c r="F22" s="23"/>
      <c r="G22" s="165"/>
      <c r="H22" s="165"/>
      <c r="I22" s="24"/>
      <c r="J22" s="24"/>
      <c r="K22" s="27">
        <f t="shared" ref="K22:K24" si="1">F22</f>
        <v>0</v>
      </c>
      <c r="L22" s="145"/>
      <c r="N22" s="203"/>
    </row>
    <row r="23" spans="1:15" s="39" customFormat="1" ht="26.1" customHeight="1" x14ac:dyDescent="0.15">
      <c r="A23" s="20" t="str">
        <f>수량산출서!A13</f>
        <v>전광판 운영 프로그램</v>
      </c>
      <c r="B23" s="14"/>
      <c r="C23" s="5" t="str">
        <f>수량산출서!C13</f>
        <v>식</v>
      </c>
      <c r="D23" s="14">
        <f>수량산출서!D13</f>
        <v>1</v>
      </c>
      <c r="E23" s="23"/>
      <c r="F23" s="23"/>
      <c r="G23" s="165"/>
      <c r="H23" s="165"/>
      <c r="I23" s="24"/>
      <c r="J23" s="24"/>
      <c r="K23" s="27">
        <f t="shared" si="1"/>
        <v>0</v>
      </c>
      <c r="L23" s="145"/>
      <c r="N23" s="203"/>
    </row>
    <row r="24" spans="1:15" s="39" customFormat="1" ht="26.1" customHeight="1" x14ac:dyDescent="0.15">
      <c r="A24" s="20" t="str">
        <f>수량산출서!A14</f>
        <v>광컨버터</v>
      </c>
      <c r="B24" s="14"/>
      <c r="C24" s="5" t="str">
        <f>수량산출서!C14</f>
        <v>조</v>
      </c>
      <c r="D24" s="14">
        <f>수량산출서!D14</f>
        <v>1</v>
      </c>
      <c r="E24" s="23"/>
      <c r="F24" s="23"/>
      <c r="G24" s="165"/>
      <c r="H24" s="165"/>
      <c r="I24" s="24"/>
      <c r="J24" s="24"/>
      <c r="K24" s="27">
        <f t="shared" si="1"/>
        <v>0</v>
      </c>
      <c r="L24" s="145"/>
      <c r="N24" s="203"/>
    </row>
    <row r="25" spans="1:15" s="39" customFormat="1" ht="26.1" customHeight="1" x14ac:dyDescent="0.15">
      <c r="A25" s="76" t="s">
        <v>206</v>
      </c>
      <c r="B25" s="77" t="s">
        <v>305</v>
      </c>
      <c r="C25" s="77"/>
      <c r="D25" s="77"/>
      <c r="E25" s="78"/>
      <c r="F25" s="78">
        <f>SUM(F22:F24)</f>
        <v>0</v>
      </c>
      <c r="G25" s="79"/>
      <c r="H25" s="79"/>
      <c r="I25" s="80"/>
      <c r="J25" s="80"/>
      <c r="K25" s="80">
        <f>SUM(K22:K24)</f>
        <v>0</v>
      </c>
      <c r="L25" s="81"/>
      <c r="N25" s="203"/>
    </row>
    <row r="26" spans="1:15" s="39" customFormat="1" ht="26.1" customHeight="1" x14ac:dyDescent="0.15">
      <c r="A26" s="173" t="s">
        <v>207</v>
      </c>
      <c r="B26" s="14"/>
      <c r="C26" s="5"/>
      <c r="D26" s="14"/>
      <c r="E26" s="23"/>
      <c r="F26" s="23"/>
      <c r="G26" s="165"/>
      <c r="H26" s="165"/>
      <c r="I26" s="24"/>
      <c r="J26" s="24"/>
      <c r="K26" s="24"/>
      <c r="L26" s="145"/>
      <c r="N26" s="203"/>
    </row>
    <row r="27" spans="1:15" s="39" customFormat="1" ht="26.1" customHeight="1" x14ac:dyDescent="0.15">
      <c r="A27" s="20"/>
      <c r="B27" s="14" t="str">
        <f>'제2호표 전광판 운영 일위대가'!K6</f>
        <v>S/W시험사</v>
      </c>
      <c r="C27" s="5" t="s">
        <v>15</v>
      </c>
      <c r="D27" s="60">
        <f>'제2호표 전광판 운영 일위대가'!L20</f>
        <v>0.56000000000000005</v>
      </c>
      <c r="E27" s="23"/>
      <c r="F27" s="23"/>
      <c r="G27" s="27"/>
      <c r="H27" s="27"/>
      <c r="I27" s="24"/>
      <c r="J27" s="24"/>
      <c r="K27" s="27">
        <f>H27</f>
        <v>0</v>
      </c>
      <c r="L27" s="5" t="s">
        <v>212</v>
      </c>
      <c r="N27" s="203"/>
    </row>
    <row r="28" spans="1:15" s="39" customFormat="1" ht="26.1" customHeight="1" x14ac:dyDescent="0.15">
      <c r="A28" s="20"/>
      <c r="B28" s="14" t="str">
        <f>'제2호표 전광판 운영 일위대가'!M6</f>
        <v>H/W시험사</v>
      </c>
      <c r="C28" s="5" t="s">
        <v>15</v>
      </c>
      <c r="D28" s="60">
        <f>'제2호표 전광판 운영 일위대가'!N20</f>
        <v>1.1000000000000001</v>
      </c>
      <c r="E28" s="23"/>
      <c r="F28" s="23"/>
      <c r="G28" s="27"/>
      <c r="H28" s="27"/>
      <c r="I28" s="24"/>
      <c r="J28" s="24"/>
      <c r="K28" s="27">
        <f>H28</f>
        <v>0</v>
      </c>
      <c r="L28" s="5" t="s">
        <v>212</v>
      </c>
      <c r="N28" s="203"/>
    </row>
    <row r="29" spans="1:15" s="39" customFormat="1" ht="26.1" customHeight="1" x14ac:dyDescent="0.15">
      <c r="A29" s="76" t="s">
        <v>210</v>
      </c>
      <c r="B29" s="82"/>
      <c r="C29" s="76"/>
      <c r="D29" s="83"/>
      <c r="E29" s="78"/>
      <c r="F29" s="78">
        <f>SUM(F25:F28)</f>
        <v>0</v>
      </c>
      <c r="G29" s="79"/>
      <c r="H29" s="79">
        <f>SUM(H27:H28)</f>
        <v>0</v>
      </c>
      <c r="I29" s="80"/>
      <c r="J29" s="80"/>
      <c r="K29" s="79">
        <f>SUM(K27:K28)</f>
        <v>0</v>
      </c>
      <c r="L29" s="81"/>
      <c r="N29" s="203"/>
    </row>
    <row r="30" spans="1:15" s="39" customFormat="1" ht="26.1" customHeight="1" x14ac:dyDescent="0.15">
      <c r="A30" s="65" t="s">
        <v>211</v>
      </c>
      <c r="B30" s="69"/>
      <c r="C30" s="65"/>
      <c r="D30" s="69"/>
      <c r="E30" s="66"/>
      <c r="F30" s="66">
        <f>SUM(F29)</f>
        <v>0</v>
      </c>
      <c r="G30" s="67"/>
      <c r="H30" s="67">
        <f>SUM(H29)</f>
        <v>0</v>
      </c>
      <c r="I30" s="68"/>
      <c r="J30" s="68"/>
      <c r="K30" s="68">
        <f>SUM(F30:J30)</f>
        <v>0</v>
      </c>
      <c r="L30" s="70"/>
      <c r="N30" s="203"/>
    </row>
    <row r="31" spans="1:15" s="39" customFormat="1" ht="26.1" customHeight="1" x14ac:dyDescent="0.15">
      <c r="A31" s="365" t="str">
        <f>수량산출서!A15</f>
        <v xml:space="preserve"> 3. 예비품</v>
      </c>
      <c r="B31" s="366" t="e">
        <f>수량산출서!#REF!</f>
        <v>#REF!</v>
      </c>
      <c r="C31" s="5"/>
      <c r="D31" s="14"/>
      <c r="E31" s="23"/>
      <c r="F31" s="23"/>
      <c r="G31" s="165"/>
      <c r="H31" s="165"/>
      <c r="I31" s="24"/>
      <c r="J31" s="24"/>
      <c r="K31" s="24"/>
      <c r="L31" s="145"/>
      <c r="N31" s="203"/>
    </row>
    <row r="32" spans="1:15" s="39" customFormat="1" ht="26.1" customHeight="1" x14ac:dyDescent="0.15">
      <c r="A32" s="278" t="str">
        <f>수량산출서!A16</f>
        <v>LED MODULE</v>
      </c>
      <c r="B32" s="279" t="str">
        <f>수량산출서!B16</f>
        <v xml:space="preserve"> FULL COLOR LED(□200mm)</v>
      </c>
      <c r="C32" s="273" t="str">
        <f>수량산출서!C16</f>
        <v>EA</v>
      </c>
      <c r="D32" s="279">
        <f>수량산출서!D16</f>
        <v>20</v>
      </c>
      <c r="E32" s="272"/>
      <c r="F32" s="272"/>
      <c r="G32" s="165"/>
      <c r="H32" s="165"/>
      <c r="I32" s="286"/>
      <c r="J32" s="286"/>
      <c r="K32" s="165">
        <f>F32</f>
        <v>0</v>
      </c>
      <c r="L32" s="287"/>
      <c r="M32" s="288"/>
      <c r="N32" s="203"/>
    </row>
    <row r="33" spans="1:14" s="39" customFormat="1" ht="25.9" customHeight="1" x14ac:dyDescent="0.15">
      <c r="A33" s="278" t="str">
        <f>수량산출서!A17</f>
        <v>SWITCHING POWER SUPPLY</v>
      </c>
      <c r="B33" s="279" t="str">
        <f>수량산출서!B17</f>
        <v>DC5V</v>
      </c>
      <c r="C33" s="273" t="str">
        <f>수량산출서!C17</f>
        <v>EA</v>
      </c>
      <c r="D33" s="279">
        <f>수량산출서!D17</f>
        <v>13</v>
      </c>
      <c r="E33" s="272"/>
      <c r="F33" s="272"/>
      <c r="G33" s="165"/>
      <c r="H33" s="165"/>
      <c r="I33" s="286"/>
      <c r="J33" s="286"/>
      <c r="K33" s="165">
        <f>F33</f>
        <v>0</v>
      </c>
      <c r="L33" s="287"/>
      <c r="M33" s="288"/>
      <c r="N33" s="203"/>
    </row>
    <row r="34" spans="1:14" s="39" customFormat="1" ht="26.1" customHeight="1" x14ac:dyDescent="0.15">
      <c r="A34" s="85" t="s">
        <v>12</v>
      </c>
      <c r="B34" s="204"/>
      <c r="C34" s="204"/>
      <c r="D34" s="204"/>
      <c r="E34" s="87"/>
      <c r="F34" s="87">
        <f>SUM(F32:F33)</f>
        <v>0</v>
      </c>
      <c r="G34" s="205"/>
      <c r="H34" s="87"/>
      <c r="I34" s="87"/>
      <c r="J34" s="87"/>
      <c r="K34" s="206">
        <f>SUM(F34:J34)</f>
        <v>0</v>
      </c>
      <c r="L34" s="207"/>
      <c r="N34" s="203"/>
    </row>
    <row r="35" spans="1:14" s="39" customFormat="1" ht="26.1" customHeight="1" x14ac:dyDescent="0.15">
      <c r="A35" s="365" t="str">
        <f>수량산출서!A18</f>
        <v xml:space="preserve"> 4. 전광판 함체 제작</v>
      </c>
      <c r="B35" s="366" t="str">
        <f>수량산출서!B18</f>
        <v>표출면 : (W)4,800 X (H)3,840</v>
      </c>
      <c r="C35" s="5"/>
      <c r="D35" s="14"/>
      <c r="E35" s="23"/>
      <c r="F35" s="23"/>
      <c r="G35" s="165"/>
      <c r="H35" s="165"/>
      <c r="I35" s="24"/>
      <c r="J35" s="24"/>
      <c r="K35" s="24"/>
      <c r="L35" s="145"/>
      <c r="N35" s="203"/>
    </row>
    <row r="36" spans="1:14" s="39" customFormat="1" ht="26.1" customHeight="1" x14ac:dyDescent="0.15">
      <c r="A36" s="20" t="str">
        <f>수량산출서!A19</f>
        <v>H형강</v>
      </c>
      <c r="B36" s="14" t="str">
        <f>수량산출서!B19</f>
        <v>H-100x100x6x8</v>
      </c>
      <c r="C36" s="99" t="str">
        <f>수량산출서!C19</f>
        <v>TON</v>
      </c>
      <c r="D36" s="14">
        <f>수량산출서!D19</f>
        <v>0.86</v>
      </c>
      <c r="E36" s="23"/>
      <c r="F36" s="23"/>
      <c r="G36" s="165"/>
      <c r="H36" s="165"/>
      <c r="I36" s="24"/>
      <c r="J36" s="24"/>
      <c r="K36" s="27">
        <f t="shared" ref="K36:K41" si="2">F36</f>
        <v>0</v>
      </c>
      <c r="L36" s="145"/>
      <c r="N36" s="203"/>
    </row>
    <row r="37" spans="1:14" s="39" customFormat="1" ht="26.1" customHeight="1" x14ac:dyDescent="0.15">
      <c r="A37" s="20" t="str">
        <f>수량산출서!A20</f>
        <v>ㄱ형강</v>
      </c>
      <c r="B37" s="14" t="str">
        <f>수량산출서!B20</f>
        <v>L-65x65x6</v>
      </c>
      <c r="C37" s="99" t="str">
        <f>수량산출서!C20</f>
        <v>TON</v>
      </c>
      <c r="D37" s="14">
        <f>수량산출서!D20</f>
        <v>0.29549999999999998</v>
      </c>
      <c r="E37" s="23"/>
      <c r="F37" s="23"/>
      <c r="G37" s="165"/>
      <c r="H37" s="165"/>
      <c r="I37" s="24"/>
      <c r="J37" s="24"/>
      <c r="K37" s="27">
        <f t="shared" si="2"/>
        <v>0</v>
      </c>
      <c r="L37" s="145"/>
      <c r="N37" s="203"/>
    </row>
    <row r="38" spans="1:14" s="39" customFormat="1" ht="26.1" customHeight="1" x14ac:dyDescent="0.15">
      <c r="A38" s="20" t="str">
        <f>수량산출서!A23</f>
        <v>EX메탈(원형용접철망-와이어메쉬)</v>
      </c>
      <c r="B38" s="14" t="str">
        <f>수량산출서!B23</f>
        <v>900x1800x4.5T</v>
      </c>
      <c r="C38" s="99" t="str">
        <f>수량산출서!C23</f>
        <v>장</v>
      </c>
      <c r="D38" s="14">
        <f>수량산출서!D23</f>
        <v>4</v>
      </c>
      <c r="E38" s="23"/>
      <c r="F38" s="23"/>
      <c r="G38" s="165"/>
      <c r="H38" s="165"/>
      <c r="I38" s="24"/>
      <c r="J38" s="24"/>
      <c r="K38" s="27">
        <f t="shared" si="2"/>
        <v>0</v>
      </c>
      <c r="L38" s="145"/>
      <c r="N38" s="203"/>
    </row>
    <row r="39" spans="1:14" s="39" customFormat="1" ht="26.1" customHeight="1" x14ac:dyDescent="0.15">
      <c r="A39" s="20" t="str">
        <f>수량산출서!A24</f>
        <v>EGI판넬(냉연강판)</v>
      </c>
      <c r="B39" s="14" t="str">
        <f>수량산출서!B24</f>
        <v>900x1800x1.6T</v>
      </c>
      <c r="C39" s="99" t="str">
        <f>수량산출서!C24</f>
        <v>장</v>
      </c>
      <c r="D39" s="14">
        <f>수량산출서!D24</f>
        <v>4</v>
      </c>
      <c r="E39" s="23"/>
      <c r="F39" s="23"/>
      <c r="G39" s="165"/>
      <c r="H39" s="165"/>
      <c r="I39" s="24"/>
      <c r="J39" s="24"/>
      <c r="K39" s="27">
        <f t="shared" si="2"/>
        <v>0</v>
      </c>
      <c r="L39" s="145"/>
      <c r="N39" s="203"/>
    </row>
    <row r="40" spans="1:14" s="39" customFormat="1" ht="26.1" customHeight="1" x14ac:dyDescent="0.15">
      <c r="A40" s="20" t="str">
        <f>수량산출서!A25</f>
        <v>앙카볼트</v>
      </c>
      <c r="B40" s="14" t="str">
        <f>수량산출서!B25</f>
        <v>M16x125</v>
      </c>
      <c r="C40" s="99" t="str">
        <f>수량산출서!C25</f>
        <v>EA</v>
      </c>
      <c r="D40" s="14">
        <f>수량산출서!D25</f>
        <v>20</v>
      </c>
      <c r="E40" s="23"/>
      <c r="F40" s="23"/>
      <c r="G40" s="165"/>
      <c r="H40" s="165"/>
      <c r="I40" s="24"/>
      <c r="J40" s="24"/>
      <c r="K40" s="27">
        <f t="shared" si="2"/>
        <v>0</v>
      </c>
      <c r="L40" s="145"/>
      <c r="N40" s="203"/>
    </row>
    <row r="41" spans="1:14" s="39" customFormat="1" ht="26.1" customHeight="1" x14ac:dyDescent="0.15">
      <c r="A41" s="20" t="str">
        <f>수량산출서!A26</f>
        <v>장비 임대료</v>
      </c>
      <c r="B41" s="14" t="str">
        <f>수량산출서!B26</f>
        <v>크레인 5TON</v>
      </c>
      <c r="C41" s="99" t="str">
        <f>수량산출서!C26</f>
        <v>일</v>
      </c>
      <c r="D41" s="14">
        <f>수량산출서!D26</f>
        <v>1</v>
      </c>
      <c r="E41" s="23"/>
      <c r="F41" s="23"/>
      <c r="G41" s="165"/>
      <c r="H41" s="165"/>
      <c r="I41" s="24"/>
      <c r="J41" s="23"/>
      <c r="K41" s="27">
        <f t="shared" si="2"/>
        <v>0</v>
      </c>
      <c r="L41" s="145"/>
      <c r="N41" s="203"/>
    </row>
    <row r="42" spans="1:14" s="39" customFormat="1" ht="26.1" customHeight="1" x14ac:dyDescent="0.15">
      <c r="A42" s="230" t="s">
        <v>213</v>
      </c>
      <c r="B42" s="299"/>
      <c r="C42" s="232" t="str">
        <f>수량산출서!C22</f>
        <v>TON</v>
      </c>
      <c r="D42" s="300">
        <f>수량산출서!D22</f>
        <v>1.2395</v>
      </c>
      <c r="E42" s="301"/>
      <c r="F42" s="298"/>
      <c r="G42" s="301"/>
      <c r="H42" s="302"/>
      <c r="I42" s="301"/>
      <c r="J42" s="303"/>
      <c r="K42" s="302">
        <f>F42+H42</f>
        <v>0</v>
      </c>
      <c r="L42" s="233" t="s">
        <v>328</v>
      </c>
      <c r="N42" s="203"/>
    </row>
    <row r="43" spans="1:14" s="39" customFormat="1" ht="26.1" customHeight="1" x14ac:dyDescent="0.15">
      <c r="A43" s="85" t="s">
        <v>12</v>
      </c>
      <c r="B43" s="204"/>
      <c r="C43" s="204"/>
      <c r="D43" s="204"/>
      <c r="E43" s="87"/>
      <c r="F43" s="87">
        <f>SUM(F36:F42)</f>
        <v>0</v>
      </c>
      <c r="G43" s="205"/>
      <c r="H43" s="87">
        <f>SUM(H42)</f>
        <v>0</v>
      </c>
      <c r="I43" s="87"/>
      <c r="J43" s="87"/>
      <c r="K43" s="206">
        <f>SUM(F43:J43)</f>
        <v>0</v>
      </c>
      <c r="L43" s="207"/>
      <c r="N43" s="203"/>
    </row>
    <row r="44" spans="1:14" s="26" customFormat="1" ht="26.1" customHeight="1" x14ac:dyDescent="0.15">
      <c r="A44" s="365" t="str">
        <f>수량산출서!A27</f>
        <v xml:space="preserve"> 5. 기존 전광판 철거</v>
      </c>
      <c r="B44" s="366"/>
      <c r="C44" s="99"/>
      <c r="D44" s="14"/>
      <c r="E44" s="23"/>
      <c r="F44" s="23"/>
      <c r="G44" s="23"/>
      <c r="H44" s="23"/>
      <c r="I44" s="24"/>
      <c r="J44" s="24"/>
      <c r="K44" s="24"/>
      <c r="L44" s="5"/>
    </row>
    <row r="45" spans="1:14" s="26" customFormat="1" ht="26.1" customHeight="1" x14ac:dyDescent="0.15">
      <c r="A45" s="20" t="s">
        <v>299</v>
      </c>
      <c r="B45" s="195"/>
      <c r="C45" s="99"/>
      <c r="D45" s="14"/>
      <c r="E45" s="23"/>
      <c r="F45" s="23"/>
      <c r="G45" s="23"/>
      <c r="H45" s="23"/>
      <c r="I45" s="24"/>
      <c r="J45" s="24"/>
      <c r="K45" s="24"/>
      <c r="L45" s="5"/>
    </row>
    <row r="46" spans="1:14" s="26" customFormat="1" ht="26.1" customHeight="1" x14ac:dyDescent="0.15">
      <c r="A46" s="20"/>
      <c r="B46" s="195" t="str">
        <f>'제1호표 전광판 신설  및 철거 일위대가'!E6</f>
        <v>통신설비공</v>
      </c>
      <c r="C46" s="99" t="s">
        <v>300</v>
      </c>
      <c r="D46" s="60">
        <f>'제1호표 전광판 신설  및 철거 일위대가'!F20</f>
        <v>7.6897799999999998</v>
      </c>
      <c r="E46" s="23"/>
      <c r="F46" s="23"/>
      <c r="G46" s="27"/>
      <c r="H46" s="27"/>
      <c r="I46" s="24"/>
      <c r="J46" s="24"/>
      <c r="K46" s="27">
        <f>H46</f>
        <v>0</v>
      </c>
      <c r="L46" s="5" t="s">
        <v>301</v>
      </c>
    </row>
    <row r="47" spans="1:14" s="26" customFormat="1" ht="26.1" customHeight="1" x14ac:dyDescent="0.15">
      <c r="A47" s="76" t="s">
        <v>210</v>
      </c>
      <c r="B47" s="82"/>
      <c r="C47" s="76"/>
      <c r="D47" s="83"/>
      <c r="E47" s="78"/>
      <c r="F47" s="78"/>
      <c r="G47" s="79"/>
      <c r="H47" s="79">
        <f>SUM(H46)</f>
        <v>0</v>
      </c>
      <c r="I47" s="80"/>
      <c r="J47" s="80"/>
      <c r="K47" s="79">
        <f>SUM(K46)</f>
        <v>0</v>
      </c>
      <c r="L47" s="81"/>
    </row>
    <row r="48" spans="1:14" s="26" customFormat="1" ht="26.1" customHeight="1" x14ac:dyDescent="0.15">
      <c r="A48" s="20" t="s">
        <v>370</v>
      </c>
      <c r="B48" s="195"/>
      <c r="C48" s="99"/>
      <c r="D48" s="14"/>
      <c r="E48" s="23"/>
      <c r="F48" s="23"/>
      <c r="G48" s="23"/>
      <c r="H48" s="23"/>
      <c r="I48" s="24"/>
      <c r="J48" s="24"/>
      <c r="K48" s="24"/>
      <c r="L48" s="5"/>
    </row>
    <row r="49" spans="1:12" s="26" customFormat="1" ht="26.1" customHeight="1" x14ac:dyDescent="0.15">
      <c r="A49" s="20" t="s">
        <v>369</v>
      </c>
      <c r="B49" s="195" t="s">
        <v>302</v>
      </c>
      <c r="C49" s="99" t="str">
        <f>수량산출서!C31</f>
        <v>TON</v>
      </c>
      <c r="D49" s="60">
        <f>수량산출서!D31</f>
        <v>0.88400000000000001</v>
      </c>
      <c r="E49" s="223"/>
      <c r="F49" s="23"/>
      <c r="G49" s="223"/>
      <c r="H49" s="27"/>
      <c r="I49" s="24"/>
      <c r="J49" s="24"/>
      <c r="K49" s="27">
        <f>F49+H49</f>
        <v>0</v>
      </c>
      <c r="L49" s="5" t="s">
        <v>329</v>
      </c>
    </row>
    <row r="50" spans="1:12" s="26" customFormat="1" ht="26.1" customHeight="1" x14ac:dyDescent="0.15">
      <c r="A50" s="76" t="s">
        <v>210</v>
      </c>
      <c r="B50" s="82"/>
      <c r="C50" s="76"/>
      <c r="D50" s="83"/>
      <c r="E50" s="78"/>
      <c r="F50" s="78">
        <f>SUM(F49)</f>
        <v>0</v>
      </c>
      <c r="G50" s="79"/>
      <c r="H50" s="79">
        <f>SUM(H49)</f>
        <v>0</v>
      </c>
      <c r="I50" s="80"/>
      <c r="J50" s="80"/>
      <c r="K50" s="79">
        <f>SUM(K49)</f>
        <v>0</v>
      </c>
      <c r="L50" s="81"/>
    </row>
    <row r="51" spans="1:12" s="26" customFormat="1" ht="26.1" customHeight="1" x14ac:dyDescent="0.15">
      <c r="A51" s="65" t="s">
        <v>211</v>
      </c>
      <c r="B51" s="69"/>
      <c r="C51" s="65"/>
      <c r="D51" s="69"/>
      <c r="E51" s="66"/>
      <c r="F51" s="66">
        <f>SUM(F50)</f>
        <v>0</v>
      </c>
      <c r="G51" s="67"/>
      <c r="H51" s="67">
        <f>SUM(H47+H50)</f>
        <v>0</v>
      </c>
      <c r="I51" s="68"/>
      <c r="J51" s="68"/>
      <c r="K51" s="67">
        <f>SUM(F51:J51)</f>
        <v>0</v>
      </c>
      <c r="L51" s="70"/>
    </row>
    <row r="52" spans="1:12" s="26" customFormat="1" ht="26.1" customHeight="1" x14ac:dyDescent="0.15">
      <c r="A52" s="20"/>
      <c r="B52" s="195"/>
      <c r="C52" s="99"/>
      <c r="D52" s="14"/>
      <c r="E52" s="23"/>
      <c r="F52" s="23"/>
      <c r="G52" s="23"/>
      <c r="H52" s="23"/>
      <c r="I52" s="24"/>
      <c r="J52" s="24"/>
      <c r="K52" s="24"/>
      <c r="L52" s="5"/>
    </row>
    <row r="53" spans="1:12" s="26" customFormat="1" ht="26.1" customHeight="1" x14ac:dyDescent="0.15">
      <c r="A53" s="20"/>
      <c r="B53" s="195"/>
      <c r="C53" s="99"/>
      <c r="D53" s="14"/>
      <c r="E53" s="23"/>
      <c r="F53" s="23"/>
      <c r="G53" s="23"/>
      <c r="H53" s="23"/>
      <c r="I53" s="24"/>
      <c r="J53" s="24"/>
      <c r="K53" s="24"/>
      <c r="L53" s="5"/>
    </row>
    <row r="54" spans="1:12" s="26" customFormat="1" ht="26.1" customHeight="1" x14ac:dyDescent="0.15">
      <c r="A54" s="20"/>
      <c r="B54" s="195"/>
      <c r="C54" s="99"/>
      <c r="D54" s="14"/>
      <c r="E54" s="23"/>
      <c r="F54" s="23"/>
      <c r="G54" s="23"/>
      <c r="H54" s="23"/>
      <c r="I54" s="24"/>
      <c r="J54" s="24"/>
      <c r="K54" s="24"/>
      <c r="L54" s="5"/>
    </row>
    <row r="55" spans="1:12" s="26" customFormat="1" ht="26.1" customHeight="1" x14ac:dyDescent="0.15">
      <c r="A55" s="20"/>
      <c r="B55" s="195"/>
      <c r="C55" s="99"/>
      <c r="D55" s="14"/>
      <c r="E55" s="23"/>
      <c r="F55" s="23"/>
      <c r="G55" s="23"/>
      <c r="H55" s="23"/>
      <c r="I55" s="24"/>
      <c r="J55" s="24"/>
      <c r="K55" s="24"/>
      <c r="L55" s="5"/>
    </row>
    <row r="56" spans="1:12" s="26" customFormat="1" ht="26.1" customHeight="1" x14ac:dyDescent="0.15">
      <c r="A56" s="20"/>
      <c r="B56" s="195"/>
      <c r="C56" s="99"/>
      <c r="D56" s="14"/>
      <c r="E56" s="23"/>
      <c r="F56" s="23"/>
      <c r="G56" s="23"/>
      <c r="H56" s="23"/>
      <c r="I56" s="24"/>
      <c r="J56" s="24"/>
      <c r="K56" s="24"/>
      <c r="L56" s="5"/>
    </row>
    <row r="57" spans="1:12" s="26" customFormat="1" ht="26.1" customHeight="1" x14ac:dyDescent="0.15">
      <c r="A57" s="20"/>
      <c r="B57" s="195"/>
      <c r="C57" s="99"/>
      <c r="D57" s="14"/>
      <c r="E57" s="23"/>
      <c r="F57" s="23"/>
      <c r="G57" s="23"/>
      <c r="H57" s="23"/>
      <c r="I57" s="24"/>
      <c r="J57" s="24"/>
      <c r="K57" s="24"/>
      <c r="L57" s="5"/>
    </row>
    <row r="58" spans="1:12" s="26" customFormat="1" ht="26.1" customHeight="1" x14ac:dyDescent="0.15">
      <c r="A58" s="20"/>
      <c r="B58" s="195"/>
      <c r="C58" s="99"/>
      <c r="D58" s="14"/>
      <c r="E58" s="23"/>
      <c r="F58" s="23"/>
      <c r="G58" s="23"/>
      <c r="H58" s="23"/>
      <c r="I58" s="24"/>
      <c r="J58" s="24"/>
      <c r="K58" s="24"/>
      <c r="L58" s="5"/>
    </row>
    <row r="59" spans="1:12" s="26" customFormat="1" ht="26.1" customHeight="1" x14ac:dyDescent="0.15">
      <c r="A59" s="20"/>
      <c r="B59" s="195"/>
      <c r="C59" s="99"/>
      <c r="D59" s="14"/>
      <c r="E59" s="23"/>
      <c r="F59" s="23"/>
      <c r="G59" s="23"/>
      <c r="H59" s="23"/>
      <c r="I59" s="24"/>
      <c r="J59" s="24"/>
      <c r="K59" s="24"/>
      <c r="L59" s="5"/>
    </row>
    <row r="60" spans="1:12" s="26" customFormat="1" ht="26.1" customHeight="1" x14ac:dyDescent="0.15">
      <c r="A60" s="20"/>
      <c r="B60" s="195"/>
      <c r="C60" s="99"/>
      <c r="D60" s="14"/>
      <c r="E60" s="23"/>
      <c r="F60" s="23"/>
      <c r="G60" s="23"/>
      <c r="H60" s="23"/>
      <c r="I60" s="24"/>
      <c r="J60" s="24"/>
      <c r="K60" s="24"/>
      <c r="L60" s="5"/>
    </row>
    <row r="61" spans="1:12" s="26" customFormat="1" ht="26.1" customHeight="1" x14ac:dyDescent="0.15">
      <c r="A61" s="20"/>
      <c r="B61" s="195"/>
      <c r="C61" s="99"/>
      <c r="D61" s="14"/>
      <c r="E61" s="23"/>
      <c r="F61" s="23"/>
      <c r="G61" s="23"/>
      <c r="H61" s="23"/>
      <c r="I61" s="24"/>
      <c r="J61" s="24"/>
      <c r="K61" s="24"/>
      <c r="L61" s="5"/>
    </row>
  </sheetData>
  <mergeCells count="15">
    <mergeCell ref="A44:B44"/>
    <mergeCell ref="A5:B5"/>
    <mergeCell ref="A20:B20"/>
    <mergeCell ref="A35:B35"/>
    <mergeCell ref="A31:B31"/>
    <mergeCell ref="A1:L1"/>
    <mergeCell ref="A3:A4"/>
    <mergeCell ref="B3:B4"/>
    <mergeCell ref="C3:C4"/>
    <mergeCell ref="D3:D4"/>
    <mergeCell ref="E3:F3"/>
    <mergeCell ref="G3:H3"/>
    <mergeCell ref="I3:J3"/>
    <mergeCell ref="K3:K4"/>
    <mergeCell ref="L3:L4"/>
  </mergeCells>
  <phoneticPr fontId="2" type="noConversion"/>
  <printOptions horizontalCentered="1"/>
  <pageMargins left="0.39370078740157483" right="0.39370078740157483" top="0.6692913385826772" bottom="0.39370078740157483" header="0" footer="0.31496062992125984"/>
  <pageSetup paperSize="9" scale="82" orientation="landscape" r:id="rId1"/>
  <headerFooter alignWithMargins="0"/>
  <rowBreaks count="2" manualBreakCount="2">
    <brk id="22" max="11" man="1"/>
    <brk id="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4"/>
  <sheetViews>
    <sheetView zoomScale="85" zoomScaleNormal="85" workbookViewId="0">
      <selection activeCell="N11" sqref="N11"/>
    </sheetView>
  </sheetViews>
  <sheetFormatPr defaultColWidth="8.88671875" defaultRowHeight="20.100000000000001" customHeight="1" x14ac:dyDescent="0.15"/>
  <cols>
    <col min="1" max="2" width="8.88671875" style="52"/>
    <col min="3" max="3" width="9.109375" style="52" customWidth="1"/>
    <col min="4" max="10" width="8.88671875" style="52"/>
    <col min="11" max="11" width="9.33203125" style="52" customWidth="1"/>
    <col min="12" max="16384" width="8.88671875" style="52"/>
  </cols>
  <sheetData>
    <row r="1" spans="1:13" ht="31.5" customHeight="1" x14ac:dyDescent="0.15"/>
    <row r="2" spans="1:13" ht="31.5" customHeight="1" x14ac:dyDescent="0.15"/>
    <row r="3" spans="1:13" ht="31.5" customHeight="1" x14ac:dyDescent="0.15"/>
    <row r="4" spans="1:13" ht="31.5" customHeight="1" x14ac:dyDescent="0.15"/>
    <row r="5" spans="1:13" ht="31.5" customHeight="1" x14ac:dyDescent="0.15"/>
    <row r="6" spans="1:13" ht="31.5" customHeight="1" x14ac:dyDescent="0.15">
      <c r="A6" s="361" t="s">
        <v>73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</row>
    <row r="7" spans="1:13" ht="31.5" customHeight="1" x14ac:dyDescent="0.15">
      <c r="A7" s="317" t="s">
        <v>10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</row>
    <row r="8" spans="1:13" ht="31.5" customHeight="1" x14ac:dyDescent="0.15"/>
    <row r="9" spans="1:13" ht="31.5" customHeight="1" x14ac:dyDescent="0.15"/>
    <row r="10" spans="1:13" ht="31.5" customHeight="1" x14ac:dyDescent="0.15"/>
    <row r="11" spans="1:13" ht="31.5" customHeight="1" x14ac:dyDescent="0.15"/>
    <row r="12" spans="1:13" ht="31.5" customHeight="1" x14ac:dyDescent="0.15"/>
    <row r="13" spans="1:13" ht="31.5" customHeight="1" x14ac:dyDescent="0.15"/>
    <row r="14" spans="1:13" ht="31.5" customHeight="1" x14ac:dyDescent="0.15"/>
    <row r="15" spans="1:13" ht="31.5" customHeight="1" x14ac:dyDescent="0.15"/>
    <row r="16" spans="1:13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</sheetData>
  <mergeCells count="2">
    <mergeCell ref="A6:M6"/>
    <mergeCell ref="A7:M7"/>
  </mergeCells>
  <phoneticPr fontId="2" type="noConversion"/>
  <printOptions horizontalCentered="1"/>
  <pageMargins left="0.55118110236220474" right="0.55118110236220474" top="0.78" bottom="0.77" header="0.51181102362204722" footer="0.51"/>
  <pageSetup paperSize="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0"/>
  <sheetViews>
    <sheetView view="pageBreakPreview" zoomScale="115" zoomScaleSheetLayoutView="115" workbookViewId="0">
      <selection activeCell="H17" sqref="H17"/>
    </sheetView>
  </sheetViews>
  <sheetFormatPr defaultColWidth="8.88671875" defaultRowHeight="12" x14ac:dyDescent="0.15"/>
  <cols>
    <col min="1" max="1" width="17.77734375" style="16" customWidth="1"/>
    <col min="2" max="2" width="14.33203125" style="17" customWidth="1"/>
    <col min="3" max="3" width="7" style="6" customWidth="1"/>
    <col min="4" max="4" width="8.44140625" style="6" customWidth="1"/>
    <col min="5" max="12" width="7.77734375" style="6" customWidth="1"/>
    <col min="13" max="13" width="9" style="6" customWidth="1"/>
    <col min="14" max="14" width="11" style="13" customWidth="1"/>
    <col min="15" max="16384" width="8.88671875" style="13"/>
  </cols>
  <sheetData>
    <row r="1" spans="1:14" ht="50.25" customHeight="1" x14ac:dyDescent="0.15">
      <c r="A1" s="381" t="s">
        <v>296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4" ht="18.75" customHeight="1" x14ac:dyDescent="0.15">
      <c r="A2" s="382" t="str">
        <f>수량산출서!A2</f>
        <v>[건  명 : 안산문화예술의전당 전광판 제작 교체 설치 ]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</row>
    <row r="3" spans="1:14" ht="20.100000000000001" customHeight="1" x14ac:dyDescent="0.15">
      <c r="A3" s="383" t="s">
        <v>341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5"/>
    </row>
    <row r="4" spans="1:14" ht="20.100000000000001" customHeight="1" x14ac:dyDescent="0.15">
      <c r="A4" s="386" t="s">
        <v>82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8"/>
    </row>
    <row r="5" spans="1:14" ht="20.100000000000001" customHeight="1" x14ac:dyDescent="0.15">
      <c r="A5" s="389" t="s">
        <v>83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1"/>
    </row>
    <row r="6" spans="1:14" s="16" customFormat="1" ht="24" customHeight="1" x14ac:dyDescent="0.15">
      <c r="A6" s="374" t="s">
        <v>64</v>
      </c>
      <c r="B6" s="376" t="s">
        <v>0</v>
      </c>
      <c r="C6" s="378" t="s">
        <v>65</v>
      </c>
      <c r="D6" s="378" t="s">
        <v>85</v>
      </c>
      <c r="E6" s="378" t="s">
        <v>79</v>
      </c>
      <c r="F6" s="380"/>
      <c r="G6" s="378" t="s">
        <v>80</v>
      </c>
      <c r="H6" s="380"/>
      <c r="I6" s="367" t="s">
        <v>81</v>
      </c>
      <c r="J6" s="368"/>
      <c r="K6" s="367" t="s">
        <v>84</v>
      </c>
      <c r="L6" s="368"/>
      <c r="M6" s="369" t="s">
        <v>66</v>
      </c>
    </row>
    <row r="7" spans="1:14" s="16" customFormat="1" ht="24" customHeight="1" x14ac:dyDescent="0.15">
      <c r="A7" s="375"/>
      <c r="B7" s="377"/>
      <c r="C7" s="379"/>
      <c r="D7" s="379"/>
      <c r="E7" s="106" t="s">
        <v>77</v>
      </c>
      <c r="F7" s="106" t="s">
        <v>78</v>
      </c>
      <c r="G7" s="106" t="s">
        <v>77</v>
      </c>
      <c r="H7" s="106" t="s">
        <v>78</v>
      </c>
      <c r="I7" s="106" t="s">
        <v>77</v>
      </c>
      <c r="J7" s="106" t="s">
        <v>78</v>
      </c>
      <c r="K7" s="106" t="s">
        <v>77</v>
      </c>
      <c r="L7" s="106" t="s">
        <v>78</v>
      </c>
      <c r="M7" s="370"/>
    </row>
    <row r="8" spans="1:14" s="16" customFormat="1" ht="27" customHeight="1" x14ac:dyDescent="0.15">
      <c r="A8" s="125" t="str">
        <f>수량산출서!A4</f>
        <v xml:space="preserve"> 1. 전광판 표시부</v>
      </c>
      <c r="B8" s="126"/>
      <c r="C8" s="124"/>
      <c r="D8" s="127"/>
      <c r="E8" s="128"/>
      <c r="F8" s="128"/>
      <c r="G8" s="129"/>
      <c r="H8" s="129"/>
      <c r="I8" s="128"/>
      <c r="J8" s="128"/>
      <c r="K8" s="128"/>
      <c r="L8" s="128"/>
      <c r="M8" s="130"/>
    </row>
    <row r="9" spans="1:14" s="16" customFormat="1" ht="27" customHeight="1" x14ac:dyDescent="0.15">
      <c r="A9" s="371" t="s">
        <v>76</v>
      </c>
      <c r="B9" s="304" t="s">
        <v>390</v>
      </c>
      <c r="C9" s="305" t="s">
        <v>19</v>
      </c>
      <c r="D9" s="306">
        <v>25.13</v>
      </c>
      <c r="E9" s="307">
        <v>1.02</v>
      </c>
      <c r="F9" s="307">
        <f>D9*E9</f>
        <v>25.6326</v>
      </c>
      <c r="G9" s="308"/>
      <c r="H9" s="308"/>
      <c r="I9" s="309"/>
      <c r="J9" s="309"/>
      <c r="K9" s="309"/>
      <c r="L9" s="309"/>
      <c r="M9" s="310"/>
      <c r="N9" s="261"/>
    </row>
    <row r="10" spans="1:14" s="16" customFormat="1" ht="27" customHeight="1" x14ac:dyDescent="0.15">
      <c r="A10" s="372"/>
      <c r="B10" s="304" t="s">
        <v>74</v>
      </c>
      <c r="C10" s="305" t="s">
        <v>11</v>
      </c>
      <c r="D10" s="306">
        <v>1</v>
      </c>
      <c r="E10" s="307"/>
      <c r="F10" s="309"/>
      <c r="G10" s="307">
        <v>1.04</v>
      </c>
      <c r="H10" s="307">
        <f>D10*G10</f>
        <v>1.04</v>
      </c>
      <c r="I10" s="307">
        <v>0.88</v>
      </c>
      <c r="J10" s="307">
        <f>D10*I10</f>
        <v>0.88</v>
      </c>
      <c r="K10" s="307"/>
      <c r="L10" s="307"/>
      <c r="M10" s="310"/>
    </row>
    <row r="11" spans="1:14" s="16" customFormat="1" ht="27" customHeight="1" x14ac:dyDescent="0.15">
      <c r="A11" s="373"/>
      <c r="B11" s="304" t="s">
        <v>75</v>
      </c>
      <c r="C11" s="305" t="s">
        <v>19</v>
      </c>
      <c r="D11" s="306">
        <f>D9</f>
        <v>25.13</v>
      </c>
      <c r="E11" s="307">
        <v>0.03</v>
      </c>
      <c r="F11" s="307">
        <f>D11*E11</f>
        <v>0.7538999999999999</v>
      </c>
      <c r="G11" s="308"/>
      <c r="H11" s="308"/>
      <c r="I11" s="309"/>
      <c r="J11" s="309"/>
      <c r="K11" s="309"/>
      <c r="L11" s="309"/>
      <c r="M11" s="310"/>
    </row>
    <row r="12" spans="1:14" s="16" customFormat="1" ht="27" customHeight="1" x14ac:dyDescent="0.15">
      <c r="A12" s="164"/>
      <c r="B12" s="126"/>
      <c r="C12" s="124"/>
      <c r="D12" s="127"/>
      <c r="E12" s="141"/>
      <c r="F12" s="141"/>
      <c r="G12" s="129"/>
      <c r="H12" s="129"/>
      <c r="I12" s="128"/>
      <c r="J12" s="128"/>
      <c r="K12" s="128"/>
      <c r="L12" s="128"/>
      <c r="M12" s="130"/>
    </row>
    <row r="13" spans="1:14" s="16" customFormat="1" ht="27" customHeight="1" x14ac:dyDescent="0.15">
      <c r="A13" s="164"/>
      <c r="B13" s="126"/>
      <c r="C13" s="124"/>
      <c r="D13" s="127"/>
      <c r="E13" s="141"/>
      <c r="F13" s="141"/>
      <c r="G13" s="129"/>
      <c r="H13" s="129"/>
      <c r="I13" s="128"/>
      <c r="J13" s="128"/>
      <c r="K13" s="128"/>
      <c r="L13" s="128"/>
      <c r="M13" s="130"/>
    </row>
    <row r="14" spans="1:14" s="16" customFormat="1" ht="27" customHeight="1" x14ac:dyDescent="0.15">
      <c r="A14" s="133" t="s">
        <v>9</v>
      </c>
      <c r="B14" s="134"/>
      <c r="C14" s="135"/>
      <c r="D14" s="135"/>
      <c r="E14" s="136"/>
      <c r="F14" s="142">
        <f>SUM(F9:F13)</f>
        <v>26.386500000000002</v>
      </c>
      <c r="G14" s="137"/>
      <c r="H14" s="142">
        <f>SUM(H9:H13)</f>
        <v>1.04</v>
      </c>
      <c r="I14" s="137"/>
      <c r="J14" s="142">
        <f>SUM(J9:J13)</f>
        <v>0.88</v>
      </c>
      <c r="K14" s="137"/>
      <c r="L14" s="142"/>
      <c r="M14" s="138"/>
    </row>
    <row r="15" spans="1:14" s="16" customFormat="1" ht="27" customHeight="1" x14ac:dyDescent="0.15">
      <c r="A15" s="125" t="s">
        <v>297</v>
      </c>
      <c r="B15" s="126"/>
      <c r="C15" s="124"/>
      <c r="D15" s="127"/>
      <c r="E15" s="128"/>
      <c r="F15" s="128"/>
      <c r="G15" s="129"/>
      <c r="H15" s="129"/>
      <c r="I15" s="128"/>
      <c r="J15" s="128"/>
      <c r="K15" s="128"/>
      <c r="L15" s="128"/>
      <c r="M15" s="130"/>
    </row>
    <row r="16" spans="1:14" s="16" customFormat="1" ht="27" customHeight="1" x14ac:dyDescent="0.15">
      <c r="A16" s="221" t="s">
        <v>76</v>
      </c>
      <c r="B16" s="304" t="s">
        <v>390</v>
      </c>
      <c r="C16" s="305" t="s">
        <v>19</v>
      </c>
      <c r="D16" s="306">
        <v>25.13</v>
      </c>
      <c r="E16" s="307">
        <v>1.02</v>
      </c>
      <c r="F16" s="307">
        <f>(D16*E16)*30%</f>
        <v>7.6897799999999998</v>
      </c>
      <c r="G16" s="308"/>
      <c r="H16" s="308"/>
      <c r="I16" s="309"/>
      <c r="J16" s="309"/>
      <c r="K16" s="309"/>
      <c r="L16" s="309"/>
      <c r="M16" s="311" t="s">
        <v>298</v>
      </c>
    </row>
    <row r="17" spans="1:13" s="16" customFormat="1" ht="27" customHeight="1" x14ac:dyDescent="0.15">
      <c r="A17" s="262"/>
      <c r="B17" s="263"/>
      <c r="C17" s="264"/>
      <c r="D17" s="265"/>
      <c r="E17" s="266"/>
      <c r="F17" s="266"/>
      <c r="G17" s="267"/>
      <c r="H17" s="267"/>
      <c r="I17" s="268"/>
      <c r="J17" s="268"/>
      <c r="K17" s="268"/>
      <c r="L17" s="268"/>
      <c r="M17" s="269"/>
    </row>
    <row r="18" spans="1:13" s="16" customFormat="1" ht="27" customHeight="1" x14ac:dyDescent="0.15">
      <c r="A18" s="262"/>
      <c r="B18" s="270"/>
      <c r="C18" s="264"/>
      <c r="D18" s="265"/>
      <c r="E18" s="266"/>
      <c r="F18" s="268"/>
      <c r="G18" s="266"/>
      <c r="H18" s="266"/>
      <c r="I18" s="266"/>
      <c r="J18" s="266"/>
      <c r="K18" s="268"/>
      <c r="L18" s="268"/>
      <c r="M18" s="271"/>
    </row>
    <row r="19" spans="1:13" s="16" customFormat="1" ht="27" customHeight="1" x14ac:dyDescent="0.15">
      <c r="A19" s="125"/>
      <c r="B19" s="126"/>
      <c r="C19" s="124"/>
      <c r="D19" s="127"/>
      <c r="E19" s="128"/>
      <c r="F19" s="128"/>
      <c r="G19" s="129"/>
      <c r="H19" s="129"/>
      <c r="I19" s="128"/>
      <c r="J19" s="128"/>
      <c r="K19" s="128"/>
      <c r="L19" s="128"/>
      <c r="M19" s="130"/>
    </row>
    <row r="20" spans="1:13" s="16" customFormat="1" ht="27" customHeight="1" x14ac:dyDescent="0.15">
      <c r="A20" s="133" t="s">
        <v>9</v>
      </c>
      <c r="B20" s="134"/>
      <c r="C20" s="135"/>
      <c r="D20" s="135"/>
      <c r="E20" s="136"/>
      <c r="F20" s="142">
        <f>SUM(F16:F19)</f>
        <v>7.6897799999999998</v>
      </c>
      <c r="G20" s="137"/>
      <c r="H20" s="142"/>
      <c r="I20" s="137"/>
      <c r="J20" s="142"/>
      <c r="K20" s="137"/>
      <c r="L20" s="142"/>
      <c r="M20" s="138"/>
    </row>
  </sheetData>
  <mergeCells count="15">
    <mergeCell ref="A1:M1"/>
    <mergeCell ref="A2:M2"/>
    <mergeCell ref="A3:M3"/>
    <mergeCell ref="A4:M4"/>
    <mergeCell ref="A5:M5"/>
    <mergeCell ref="I6:J6"/>
    <mergeCell ref="M6:M7"/>
    <mergeCell ref="A9:A11"/>
    <mergeCell ref="K6:L6"/>
    <mergeCell ref="A6:A7"/>
    <mergeCell ref="B6:B7"/>
    <mergeCell ref="C6:C7"/>
    <mergeCell ref="D6:D7"/>
    <mergeCell ref="E6:F6"/>
    <mergeCell ref="G6:H6"/>
  </mergeCells>
  <phoneticPr fontId="2" type="noConversion"/>
  <printOptions horizontalCentered="1"/>
  <pageMargins left="0.39370078740157483" right="0.39370078740157483" top="0.6692913385826772" bottom="0.39370078740157483" header="0" footer="0.31496062992125984"/>
  <pageSetup paperSize="9" scale="9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0"/>
  <sheetViews>
    <sheetView view="pageBreakPreview" zoomScaleSheetLayoutView="100" workbookViewId="0">
      <selection activeCell="N16" sqref="A13:N16"/>
    </sheetView>
  </sheetViews>
  <sheetFormatPr defaultColWidth="8.88671875" defaultRowHeight="12" x14ac:dyDescent="0.15"/>
  <cols>
    <col min="1" max="1" width="17.77734375" style="16" customWidth="1"/>
    <col min="2" max="2" width="14.33203125" style="17" customWidth="1"/>
    <col min="3" max="4" width="5.77734375" style="6" customWidth="1"/>
    <col min="5" max="16" width="6.33203125" style="6" customWidth="1"/>
    <col min="17" max="17" width="9" style="6" customWidth="1"/>
    <col min="18" max="16384" width="8.88671875" style="13"/>
  </cols>
  <sheetData>
    <row r="1" spans="1:17" ht="50.25" customHeight="1" x14ac:dyDescent="0.15">
      <c r="A1" s="381" t="s">
        <v>177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</row>
    <row r="2" spans="1:17" ht="18.75" customHeight="1" x14ac:dyDescent="0.15">
      <c r="A2" s="382" t="str">
        <f>수량산출서!A2</f>
        <v>[건  명 : 안산문화예술의전당 전광판 제작 교체 설치 ]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7" ht="20.100000000000001" customHeight="1" x14ac:dyDescent="0.15">
      <c r="A3" s="383" t="s">
        <v>342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5"/>
    </row>
    <row r="4" spans="1:17" ht="20.100000000000001" customHeight="1" x14ac:dyDescent="0.15">
      <c r="A4" s="386" t="s">
        <v>86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8"/>
    </row>
    <row r="5" spans="1:17" ht="20.100000000000001" customHeight="1" x14ac:dyDescent="0.15">
      <c r="A5" s="389" t="s">
        <v>92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1"/>
    </row>
    <row r="6" spans="1:17" s="16" customFormat="1" ht="24" customHeight="1" x14ac:dyDescent="0.15">
      <c r="A6" s="374" t="s">
        <v>64</v>
      </c>
      <c r="B6" s="376" t="s">
        <v>0</v>
      </c>
      <c r="C6" s="378" t="s">
        <v>65</v>
      </c>
      <c r="D6" s="378" t="s">
        <v>85</v>
      </c>
      <c r="E6" s="378" t="s">
        <v>79</v>
      </c>
      <c r="F6" s="380"/>
      <c r="G6" s="378" t="s">
        <v>80</v>
      </c>
      <c r="H6" s="380"/>
      <c r="I6" s="367" t="str">
        <f>노임단가!D4</f>
        <v>통신관련기사</v>
      </c>
      <c r="J6" s="368"/>
      <c r="K6" s="367" t="s">
        <v>81</v>
      </c>
      <c r="L6" s="368"/>
      <c r="M6" s="367" t="s">
        <v>84</v>
      </c>
      <c r="N6" s="368"/>
      <c r="O6" s="367" t="s">
        <v>87</v>
      </c>
      <c r="P6" s="368"/>
      <c r="Q6" s="369" t="s">
        <v>66</v>
      </c>
    </row>
    <row r="7" spans="1:17" s="16" customFormat="1" ht="24" customHeight="1" x14ac:dyDescent="0.15">
      <c r="A7" s="375"/>
      <c r="B7" s="377"/>
      <c r="C7" s="379"/>
      <c r="D7" s="379"/>
      <c r="E7" s="106" t="s">
        <v>77</v>
      </c>
      <c r="F7" s="106" t="s">
        <v>78</v>
      </c>
      <c r="G7" s="106" t="s">
        <v>77</v>
      </c>
      <c r="H7" s="106" t="s">
        <v>78</v>
      </c>
      <c r="I7" s="106" t="s">
        <v>77</v>
      </c>
      <c r="J7" s="106" t="s">
        <v>78</v>
      </c>
      <c r="K7" s="106" t="s">
        <v>77</v>
      </c>
      <c r="L7" s="106" t="s">
        <v>78</v>
      </c>
      <c r="M7" s="106" t="s">
        <v>77</v>
      </c>
      <c r="N7" s="106" t="s">
        <v>78</v>
      </c>
      <c r="O7" s="106" t="s">
        <v>77</v>
      </c>
      <c r="P7" s="106" t="s">
        <v>78</v>
      </c>
      <c r="Q7" s="370"/>
    </row>
    <row r="8" spans="1:17" s="16" customFormat="1" ht="27" customHeight="1" x14ac:dyDescent="0.15">
      <c r="A8" s="125" t="str">
        <f>수량산출서!A12</f>
        <v>운영,제어용 컴퓨터</v>
      </c>
      <c r="B8" s="126" t="str">
        <f>수량산출서!B12</f>
        <v>Intel Core i7, 24" LED</v>
      </c>
      <c r="C8" s="124" t="str">
        <f>수량산출서!C12</f>
        <v>SET</v>
      </c>
      <c r="D8" s="123">
        <f>수량산출서!D12</f>
        <v>2</v>
      </c>
      <c r="E8" s="141"/>
      <c r="F8" s="141"/>
      <c r="G8" s="129"/>
      <c r="H8" s="129"/>
      <c r="I8" s="129"/>
      <c r="J8" s="129"/>
      <c r="K8" s="141">
        <v>0.1</v>
      </c>
      <c r="L8" s="141">
        <f>D8*K8</f>
        <v>0.2</v>
      </c>
      <c r="M8" s="141">
        <v>0.44</v>
      </c>
      <c r="N8" s="141">
        <f>D8*M8</f>
        <v>0.88</v>
      </c>
      <c r="O8" s="141"/>
      <c r="P8" s="141"/>
      <c r="Q8" s="151"/>
    </row>
    <row r="9" spans="1:17" s="16" customFormat="1" ht="27" customHeight="1" x14ac:dyDescent="0.15">
      <c r="A9" s="125" t="str">
        <f>수량산출서!A14</f>
        <v>광컨버터</v>
      </c>
      <c r="B9" s="126" t="str">
        <f>수량산출서!B14</f>
        <v>컨버터</v>
      </c>
      <c r="C9" s="124" t="str">
        <f>수량산출서!C14</f>
        <v>조</v>
      </c>
      <c r="D9" s="123">
        <f>수량산출서!D14</f>
        <v>1</v>
      </c>
      <c r="E9" s="141"/>
      <c r="F9" s="141"/>
      <c r="G9" s="141"/>
      <c r="H9" s="141"/>
      <c r="I9" s="141"/>
      <c r="J9" s="141"/>
      <c r="K9" s="141">
        <v>0.36</v>
      </c>
      <c r="L9" s="141">
        <f>D9*K9</f>
        <v>0.36</v>
      </c>
      <c r="M9" s="141">
        <v>0.22</v>
      </c>
      <c r="N9" s="141">
        <f>D9*M9</f>
        <v>0.22</v>
      </c>
      <c r="O9" s="141"/>
      <c r="P9" s="141"/>
      <c r="Q9" s="130"/>
    </row>
    <row r="10" spans="1:17" s="16" customFormat="1" ht="27" customHeight="1" x14ac:dyDescent="0.15">
      <c r="A10" s="125"/>
      <c r="B10" s="126"/>
      <c r="C10" s="124"/>
      <c r="D10" s="123"/>
      <c r="E10" s="141"/>
      <c r="F10" s="141"/>
      <c r="G10" s="141"/>
      <c r="H10" s="141"/>
      <c r="I10" s="141"/>
      <c r="J10" s="141"/>
      <c r="K10" s="128"/>
      <c r="L10" s="128"/>
      <c r="M10" s="128"/>
      <c r="N10" s="128"/>
      <c r="O10" s="128"/>
      <c r="P10" s="128"/>
      <c r="Q10" s="130"/>
    </row>
    <row r="11" spans="1:17" s="16" customFormat="1" ht="27" customHeight="1" x14ac:dyDescent="0.15">
      <c r="A11" s="125"/>
      <c r="B11" s="126"/>
      <c r="C11" s="124"/>
      <c r="D11" s="123"/>
      <c r="E11" s="141"/>
      <c r="F11" s="141"/>
      <c r="G11" s="141"/>
      <c r="H11" s="141"/>
      <c r="I11" s="114"/>
      <c r="J11" s="114"/>
      <c r="K11" s="113"/>
      <c r="L11" s="113"/>
      <c r="M11" s="113"/>
      <c r="N11" s="113"/>
      <c r="O11" s="113"/>
      <c r="P11" s="113"/>
      <c r="Q11" s="117"/>
    </row>
    <row r="12" spans="1:17" s="16" customFormat="1" ht="27" customHeight="1" x14ac:dyDescent="0.15">
      <c r="A12" s="125"/>
      <c r="B12" s="126"/>
      <c r="C12" s="124"/>
      <c r="D12" s="123"/>
      <c r="E12" s="141"/>
      <c r="F12" s="141"/>
      <c r="G12" s="141"/>
      <c r="H12" s="141"/>
      <c r="I12" s="114"/>
      <c r="J12" s="114"/>
      <c r="K12" s="113"/>
      <c r="L12" s="113"/>
      <c r="M12" s="113"/>
      <c r="N12" s="113"/>
      <c r="O12" s="113"/>
      <c r="P12" s="113"/>
      <c r="Q12" s="117"/>
    </row>
    <row r="13" spans="1:17" s="16" customFormat="1" ht="27" customHeight="1" x14ac:dyDescent="0.15">
      <c r="A13" s="125"/>
      <c r="B13" s="126"/>
      <c r="C13" s="124"/>
      <c r="D13" s="123"/>
      <c r="E13" s="141"/>
      <c r="F13" s="141"/>
      <c r="G13" s="141"/>
      <c r="H13" s="141"/>
      <c r="I13" s="114"/>
      <c r="J13" s="114"/>
      <c r="K13" s="113"/>
      <c r="L13" s="113"/>
      <c r="M13" s="113"/>
      <c r="N13" s="113"/>
      <c r="O13" s="113"/>
      <c r="P13" s="113"/>
      <c r="Q13" s="117"/>
    </row>
    <row r="14" spans="1:17" s="16" customFormat="1" ht="27" customHeight="1" x14ac:dyDescent="0.15">
      <c r="A14" s="125"/>
      <c r="B14" s="126"/>
      <c r="C14" s="124"/>
      <c r="D14" s="123"/>
      <c r="E14" s="141"/>
      <c r="F14" s="141"/>
      <c r="G14" s="141"/>
      <c r="H14" s="141"/>
      <c r="I14" s="141"/>
      <c r="J14" s="141"/>
      <c r="K14" s="113"/>
      <c r="L14" s="113"/>
      <c r="M14" s="113"/>
      <c r="N14" s="113"/>
      <c r="O14" s="141"/>
      <c r="P14" s="141"/>
      <c r="Q14" s="117"/>
    </row>
    <row r="15" spans="1:17" s="16" customFormat="1" ht="27" customHeight="1" x14ac:dyDescent="0.15">
      <c r="A15" s="125"/>
      <c r="B15" s="126"/>
      <c r="C15" s="124"/>
      <c r="D15" s="123"/>
      <c r="E15" s="141"/>
      <c r="F15" s="141"/>
      <c r="G15" s="141"/>
      <c r="H15" s="141"/>
      <c r="I15" s="141"/>
      <c r="J15" s="141"/>
      <c r="K15" s="113"/>
      <c r="L15" s="113"/>
      <c r="M15" s="113"/>
      <c r="N15" s="113"/>
      <c r="O15" s="141"/>
      <c r="P15" s="141"/>
      <c r="Q15" s="117"/>
    </row>
    <row r="16" spans="1:17" s="16" customFormat="1" ht="27" customHeight="1" x14ac:dyDescent="0.15">
      <c r="A16" s="125"/>
      <c r="B16" s="126"/>
      <c r="C16" s="124"/>
      <c r="D16" s="123"/>
      <c r="E16" s="141"/>
      <c r="F16" s="141"/>
      <c r="G16" s="141"/>
      <c r="H16" s="141"/>
      <c r="I16" s="141"/>
      <c r="J16" s="141"/>
      <c r="K16" s="113"/>
      <c r="L16" s="113"/>
      <c r="M16" s="113"/>
      <c r="N16" s="113"/>
      <c r="O16" s="141"/>
      <c r="P16" s="141"/>
      <c r="Q16" s="117"/>
    </row>
    <row r="17" spans="1:17" s="16" customFormat="1" ht="27" customHeight="1" x14ac:dyDescent="0.15">
      <c r="A17" s="125"/>
      <c r="B17" s="126"/>
      <c r="C17" s="124"/>
      <c r="D17" s="123"/>
      <c r="E17" s="141"/>
      <c r="F17" s="141"/>
      <c r="G17" s="141"/>
      <c r="H17" s="141"/>
      <c r="I17" s="141"/>
      <c r="J17" s="141"/>
      <c r="K17" s="113"/>
      <c r="L17" s="113"/>
      <c r="M17" s="113"/>
      <c r="N17" s="113"/>
      <c r="O17" s="141"/>
      <c r="P17" s="141"/>
      <c r="Q17" s="117"/>
    </row>
    <row r="18" spans="1:17" s="16" customFormat="1" ht="27" customHeight="1" x14ac:dyDescent="0.15">
      <c r="A18" s="125"/>
      <c r="B18" s="126"/>
      <c r="C18" s="124"/>
      <c r="D18" s="123"/>
      <c r="E18" s="141"/>
      <c r="F18" s="141"/>
      <c r="G18" s="141"/>
      <c r="H18" s="141"/>
      <c r="I18" s="141"/>
      <c r="J18" s="141"/>
      <c r="K18" s="113"/>
      <c r="L18" s="113"/>
      <c r="M18" s="113"/>
      <c r="N18" s="113"/>
      <c r="O18" s="141"/>
      <c r="P18" s="141"/>
      <c r="Q18" s="117"/>
    </row>
    <row r="19" spans="1:17" s="16" customFormat="1" ht="27" customHeight="1" x14ac:dyDescent="0.15">
      <c r="A19" s="102"/>
      <c r="B19" s="103"/>
      <c r="C19" s="104"/>
      <c r="D19" s="143"/>
      <c r="E19" s="115"/>
      <c r="F19" s="113"/>
      <c r="G19" s="115"/>
      <c r="H19" s="113"/>
      <c r="I19" s="113"/>
      <c r="J19" s="113"/>
      <c r="K19" s="113"/>
      <c r="L19" s="113"/>
      <c r="M19" s="113"/>
      <c r="N19" s="113"/>
      <c r="O19" s="113"/>
      <c r="P19" s="113"/>
      <c r="Q19" s="105"/>
    </row>
    <row r="20" spans="1:17" s="16" customFormat="1" ht="27" customHeight="1" x14ac:dyDescent="0.15">
      <c r="A20" s="133" t="s">
        <v>9</v>
      </c>
      <c r="B20" s="134"/>
      <c r="C20" s="135"/>
      <c r="D20" s="135"/>
      <c r="E20" s="136"/>
      <c r="F20" s="142"/>
      <c r="G20" s="137"/>
      <c r="H20" s="142"/>
      <c r="I20" s="142"/>
      <c r="J20" s="142"/>
      <c r="K20" s="137"/>
      <c r="L20" s="142">
        <f>SUM(L8:L19)</f>
        <v>0.56000000000000005</v>
      </c>
      <c r="M20" s="137"/>
      <c r="N20" s="142">
        <f>SUM(N8:N19)</f>
        <v>1.1000000000000001</v>
      </c>
      <c r="O20" s="137"/>
      <c r="P20" s="142"/>
      <c r="Q20" s="138"/>
    </row>
  </sheetData>
  <mergeCells count="16">
    <mergeCell ref="A6:A7"/>
    <mergeCell ref="B6:B7"/>
    <mergeCell ref="C6:C7"/>
    <mergeCell ref="D6:D7"/>
    <mergeCell ref="G6:H6"/>
    <mergeCell ref="K6:L6"/>
    <mergeCell ref="M6:N6"/>
    <mergeCell ref="E6:F6"/>
    <mergeCell ref="Q6:Q7"/>
    <mergeCell ref="O6:P6"/>
    <mergeCell ref="I6:J6"/>
    <mergeCell ref="A1:Q1"/>
    <mergeCell ref="A2:Q2"/>
    <mergeCell ref="A3:Q3"/>
    <mergeCell ref="A4:Q4"/>
    <mergeCell ref="A5:Q5"/>
  </mergeCells>
  <phoneticPr fontId="2" type="noConversion"/>
  <printOptions horizontalCentered="1"/>
  <pageMargins left="0.39370078740157483" right="0.39370078740157483" top="0.6692913385826772" bottom="0.39370078740157483" header="0" footer="0"/>
  <pageSetup paperSize="9" scale="9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"/>
  <sheetViews>
    <sheetView view="pageBreakPreview" zoomScaleSheetLayoutView="100" workbookViewId="0">
      <selection activeCell="K15" sqref="K15"/>
    </sheetView>
  </sheetViews>
  <sheetFormatPr defaultColWidth="8.88671875" defaultRowHeight="12" x14ac:dyDescent="0.15"/>
  <cols>
    <col min="1" max="1" width="17.77734375" style="16" customWidth="1"/>
    <col min="2" max="2" width="14.33203125" style="17" customWidth="1"/>
    <col min="3" max="3" width="7" style="6" customWidth="1"/>
    <col min="4" max="4" width="8.44140625" style="6" customWidth="1"/>
    <col min="5" max="10" width="9.5546875" style="6" customWidth="1"/>
    <col min="11" max="11" width="10.6640625" style="6" customWidth="1"/>
    <col min="12" max="12" width="9" style="6" customWidth="1"/>
    <col min="13" max="16384" width="8.88671875" style="13"/>
  </cols>
  <sheetData>
    <row r="1" spans="1:12" ht="50.25" customHeight="1" x14ac:dyDescent="0.15">
      <c r="A1" s="394" t="s">
        <v>343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2" ht="18.75" customHeight="1" x14ac:dyDescent="0.15">
      <c r="A2" s="395" t="str">
        <f>수량산출서!A2</f>
        <v>[건  명 : 안산문화예술의전당 전광판 제작 교체 설치 ]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</row>
    <row r="3" spans="1:12" ht="20.100000000000001" customHeight="1" x14ac:dyDescent="0.15">
      <c r="A3" s="383" t="s">
        <v>373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5"/>
    </row>
    <row r="4" spans="1:12" ht="20.100000000000001" customHeight="1" x14ac:dyDescent="0.15">
      <c r="A4" s="386" t="s">
        <v>344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88"/>
    </row>
    <row r="5" spans="1:12" ht="20.100000000000001" customHeight="1" x14ac:dyDescent="0.15">
      <c r="A5" s="397" t="s">
        <v>345</v>
      </c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9"/>
    </row>
    <row r="6" spans="1:12" s="16" customFormat="1" ht="24" customHeight="1" x14ac:dyDescent="0.15">
      <c r="A6" s="400" t="s">
        <v>346</v>
      </c>
      <c r="B6" s="376" t="s">
        <v>347</v>
      </c>
      <c r="C6" s="378" t="s">
        <v>348</v>
      </c>
      <c r="D6" s="378" t="s">
        <v>349</v>
      </c>
      <c r="E6" s="378" t="s">
        <v>350</v>
      </c>
      <c r="F6" s="380"/>
      <c r="G6" s="378" t="s">
        <v>351</v>
      </c>
      <c r="H6" s="380"/>
      <c r="I6" s="367" t="s">
        <v>352</v>
      </c>
      <c r="J6" s="368"/>
      <c r="K6" s="378" t="s">
        <v>353</v>
      </c>
      <c r="L6" s="392" t="s">
        <v>354</v>
      </c>
    </row>
    <row r="7" spans="1:12" s="16" customFormat="1" ht="24" customHeight="1" x14ac:dyDescent="0.15">
      <c r="A7" s="401"/>
      <c r="B7" s="377"/>
      <c r="C7" s="379"/>
      <c r="D7" s="379"/>
      <c r="E7" s="106" t="s">
        <v>67</v>
      </c>
      <c r="F7" s="106" t="s">
        <v>68</v>
      </c>
      <c r="G7" s="106" t="s">
        <v>67</v>
      </c>
      <c r="H7" s="106" t="s">
        <v>68</v>
      </c>
      <c r="I7" s="106" t="s">
        <v>69</v>
      </c>
      <c r="J7" s="106" t="s">
        <v>70</v>
      </c>
      <c r="K7" s="379"/>
      <c r="L7" s="393"/>
    </row>
    <row r="8" spans="1:12" s="16" customFormat="1" ht="27" customHeight="1" x14ac:dyDescent="0.15">
      <c r="A8" s="236" t="s">
        <v>355</v>
      </c>
      <c r="B8" s="237"/>
      <c r="C8" s="238"/>
      <c r="D8" s="238"/>
      <c r="E8" s="238"/>
      <c r="F8" s="238"/>
      <c r="G8" s="238"/>
      <c r="H8" s="238"/>
      <c r="I8" s="238"/>
      <c r="J8" s="238"/>
      <c r="K8" s="239" t="s">
        <v>356</v>
      </c>
      <c r="L8" s="240"/>
    </row>
    <row r="9" spans="1:12" s="16" customFormat="1" ht="27" customHeight="1" x14ac:dyDescent="0.15">
      <c r="A9" s="236" t="s">
        <v>357</v>
      </c>
      <c r="B9" s="241"/>
      <c r="C9" s="242" t="s">
        <v>358</v>
      </c>
      <c r="D9" s="243">
        <v>12.38</v>
      </c>
      <c r="E9" s="242"/>
      <c r="F9" s="242"/>
      <c r="G9" s="244">
        <f>노임단가!E10</f>
        <v>223124</v>
      </c>
      <c r="H9" s="244">
        <f>+TRUNC(G9*D9,0)</f>
        <v>2762275</v>
      </c>
      <c r="I9" s="242"/>
      <c r="J9" s="242"/>
      <c r="K9" s="244"/>
      <c r="L9" s="245"/>
    </row>
    <row r="10" spans="1:12" s="16" customFormat="1" ht="27" customHeight="1" x14ac:dyDescent="0.15">
      <c r="A10" s="236" t="s">
        <v>359</v>
      </c>
      <c r="B10" s="241"/>
      <c r="C10" s="242" t="s">
        <v>358</v>
      </c>
      <c r="D10" s="243">
        <v>3.38</v>
      </c>
      <c r="E10" s="242"/>
      <c r="F10" s="242"/>
      <c r="G10" s="244">
        <f>노임단가!E12</f>
        <v>249748</v>
      </c>
      <c r="H10" s="244">
        <f t="shared" ref="H10:H12" si="0">+TRUNC(G10*D10,0)</f>
        <v>844148</v>
      </c>
      <c r="I10" s="242"/>
      <c r="J10" s="242"/>
      <c r="K10" s="244"/>
      <c r="L10" s="245"/>
    </row>
    <row r="11" spans="1:12" s="16" customFormat="1" ht="27" customHeight="1" x14ac:dyDescent="0.15">
      <c r="A11" s="236" t="s">
        <v>360</v>
      </c>
      <c r="B11" s="241" t="s">
        <v>361</v>
      </c>
      <c r="C11" s="242" t="s">
        <v>362</v>
      </c>
      <c r="D11" s="243">
        <v>4.5</v>
      </c>
      <c r="E11" s="242"/>
      <c r="F11" s="242"/>
      <c r="G11" s="244">
        <f>노임단가!B9</f>
        <v>197450</v>
      </c>
      <c r="H11" s="244">
        <f t="shared" si="0"/>
        <v>888525</v>
      </c>
      <c r="I11" s="242"/>
      <c r="J11" s="242"/>
      <c r="K11" s="244"/>
      <c r="L11" s="245"/>
    </row>
    <row r="12" spans="1:12" s="16" customFormat="1" ht="27" customHeight="1" x14ac:dyDescent="0.15">
      <c r="A12" s="236" t="s">
        <v>363</v>
      </c>
      <c r="B12" s="241" t="s">
        <v>361</v>
      </c>
      <c r="C12" s="242" t="s">
        <v>358</v>
      </c>
      <c r="D12" s="243">
        <v>2.25</v>
      </c>
      <c r="E12" s="242"/>
      <c r="F12" s="242"/>
      <c r="G12" s="244">
        <f>노임단가!B10</f>
        <v>157068</v>
      </c>
      <c r="H12" s="244">
        <f t="shared" si="0"/>
        <v>353403</v>
      </c>
      <c r="I12" s="242"/>
      <c r="J12" s="242"/>
      <c r="K12" s="244"/>
      <c r="L12" s="245"/>
    </row>
    <row r="13" spans="1:12" s="16" customFormat="1" ht="27" customHeight="1" x14ac:dyDescent="0.15">
      <c r="A13" s="246" t="s">
        <v>364</v>
      </c>
      <c r="B13" s="241" t="s">
        <v>365</v>
      </c>
      <c r="C13" s="242" t="s">
        <v>366</v>
      </c>
      <c r="D13" s="247">
        <v>5</v>
      </c>
      <c r="E13" s="242"/>
      <c r="F13" s="242"/>
      <c r="G13" s="242"/>
      <c r="H13" s="242"/>
      <c r="I13" s="244"/>
      <c r="J13" s="248"/>
      <c r="K13" s="244"/>
      <c r="L13" s="245"/>
    </row>
    <row r="14" spans="1:12" s="16" customFormat="1" ht="27" customHeight="1" x14ac:dyDescent="0.15">
      <c r="A14" s="236" t="s">
        <v>367</v>
      </c>
      <c r="B14" s="241" t="s">
        <v>365</v>
      </c>
      <c r="C14" s="242" t="s">
        <v>366</v>
      </c>
      <c r="D14" s="247">
        <v>3</v>
      </c>
      <c r="E14" s="244">
        <f>SUM(H9:H12)</f>
        <v>4848351</v>
      </c>
      <c r="F14" s="248">
        <f>+TRUNC(E14*D14%,0)</f>
        <v>145450</v>
      </c>
      <c r="G14" s="242"/>
      <c r="H14" s="242"/>
      <c r="I14" s="242"/>
      <c r="J14" s="242"/>
      <c r="K14" s="244"/>
      <c r="L14" s="245"/>
    </row>
    <row r="15" spans="1:12" s="16" customFormat="1" ht="27" customHeight="1" x14ac:dyDescent="0.15">
      <c r="A15" s="249" t="s">
        <v>368</v>
      </c>
      <c r="B15" s="250"/>
      <c r="C15" s="251"/>
      <c r="D15" s="251"/>
      <c r="E15" s="252"/>
      <c r="F15" s="253">
        <f>SUM(F13:F14)</f>
        <v>145450</v>
      </c>
      <c r="G15" s="171"/>
      <c r="H15" s="253">
        <f>+SUM(H8:H14)</f>
        <v>4848351</v>
      </c>
      <c r="I15" s="171"/>
      <c r="J15" s="171">
        <f>SUM(J13:J14)</f>
        <v>0</v>
      </c>
      <c r="K15" s="171">
        <f>ROUNDDOWN((TRUNC(F15+H15+J15)),0)</f>
        <v>4993801</v>
      </c>
      <c r="L15" s="254"/>
    </row>
  </sheetData>
  <mergeCells count="14">
    <mergeCell ref="G6:H6"/>
    <mergeCell ref="I6:J6"/>
    <mergeCell ref="K6:K7"/>
    <mergeCell ref="L6:L7"/>
    <mergeCell ref="A1:L1"/>
    <mergeCell ref="A2:L2"/>
    <mergeCell ref="A3:L3"/>
    <mergeCell ref="A4:L4"/>
    <mergeCell ref="A5:L5"/>
    <mergeCell ref="A6:A7"/>
    <mergeCell ref="B6:B7"/>
    <mergeCell ref="C6:C7"/>
    <mergeCell ref="D6:D7"/>
    <mergeCell ref="E6:F6"/>
  </mergeCells>
  <phoneticPr fontId="2" type="noConversion"/>
  <printOptions horizontalCentered="1"/>
  <pageMargins left="0.39370078740157483" right="0.39370078740157483" top="0.6692913385826772" bottom="0.39370078740157483" header="0" footer="0.31496062992125984"/>
  <pageSetup paperSize="9" scale="9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"/>
  <sheetViews>
    <sheetView view="pageBreakPreview" zoomScaleNormal="100" zoomScaleSheetLayoutView="100" workbookViewId="0">
      <selection activeCell="F23" sqref="F23"/>
    </sheetView>
  </sheetViews>
  <sheetFormatPr defaultColWidth="8.88671875" defaultRowHeight="12" x14ac:dyDescent="0.15"/>
  <cols>
    <col min="1" max="1" width="17.77734375" style="16" customWidth="1"/>
    <col min="2" max="2" width="14.33203125" style="17" customWidth="1"/>
    <col min="3" max="3" width="7" style="6" customWidth="1"/>
    <col min="4" max="4" width="8.44140625" style="6" customWidth="1"/>
    <col min="5" max="10" width="9.5546875" style="6" customWidth="1"/>
    <col min="11" max="11" width="10.6640625" style="6" customWidth="1"/>
    <col min="12" max="12" width="9" style="6" customWidth="1"/>
    <col min="13" max="16384" width="8.88671875" style="13"/>
  </cols>
  <sheetData>
    <row r="1" spans="1:14" ht="50.25" customHeight="1" x14ac:dyDescent="0.15">
      <c r="A1" s="381" t="s">
        <v>371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</row>
    <row r="2" spans="1:14" ht="18.75" customHeight="1" x14ac:dyDescent="0.15">
      <c r="A2" s="382" t="str">
        <f>수량산출서!A2</f>
        <v>[건  명 : 안산문화예술의전당 전광판 제작 교체 설치 ]</v>
      </c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4" ht="20.100000000000001" customHeight="1" x14ac:dyDescent="0.15">
      <c r="A3" s="383" t="s">
        <v>374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5"/>
    </row>
    <row r="4" spans="1:14" ht="20.100000000000001" customHeight="1" x14ac:dyDescent="0.15">
      <c r="A4" s="386" t="s">
        <v>273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8"/>
    </row>
    <row r="5" spans="1:14" ht="20.100000000000001" customHeight="1" x14ac:dyDescent="0.15">
      <c r="A5" s="389" t="s">
        <v>274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1"/>
    </row>
    <row r="6" spans="1:14" s="16" customFormat="1" ht="24" customHeight="1" x14ac:dyDescent="0.15">
      <c r="A6" s="374" t="s">
        <v>275</v>
      </c>
      <c r="B6" s="376" t="s">
        <v>276</v>
      </c>
      <c r="C6" s="378" t="s">
        <v>277</v>
      </c>
      <c r="D6" s="378" t="s">
        <v>278</v>
      </c>
      <c r="E6" s="378" t="s">
        <v>279</v>
      </c>
      <c r="F6" s="380"/>
      <c r="G6" s="378" t="s">
        <v>280</v>
      </c>
      <c r="H6" s="380"/>
      <c r="I6" s="367" t="s">
        <v>281</v>
      </c>
      <c r="J6" s="368"/>
      <c r="K6" s="378" t="s">
        <v>282</v>
      </c>
      <c r="L6" s="392" t="s">
        <v>283</v>
      </c>
    </row>
    <row r="7" spans="1:14" s="16" customFormat="1" ht="24" customHeight="1" x14ac:dyDescent="0.15">
      <c r="A7" s="375"/>
      <c r="B7" s="377"/>
      <c r="C7" s="379"/>
      <c r="D7" s="379"/>
      <c r="E7" s="106" t="s">
        <v>67</v>
      </c>
      <c r="F7" s="106" t="s">
        <v>68</v>
      </c>
      <c r="G7" s="106" t="s">
        <v>67</v>
      </c>
      <c r="H7" s="106" t="s">
        <v>68</v>
      </c>
      <c r="I7" s="106" t="s">
        <v>69</v>
      </c>
      <c r="J7" s="106" t="s">
        <v>70</v>
      </c>
      <c r="K7" s="379"/>
      <c r="L7" s="393"/>
    </row>
    <row r="8" spans="1:14" s="16" customFormat="1" ht="27" customHeight="1" x14ac:dyDescent="0.15">
      <c r="A8" s="164" t="s">
        <v>284</v>
      </c>
      <c r="B8" s="148"/>
      <c r="C8" s="174"/>
      <c r="D8" s="174"/>
      <c r="E8" s="104"/>
      <c r="F8" s="104"/>
      <c r="G8" s="104"/>
      <c r="H8" s="104"/>
      <c r="I8" s="104"/>
      <c r="J8" s="104"/>
      <c r="K8" s="149" t="s">
        <v>285</v>
      </c>
      <c r="L8" s="150"/>
    </row>
    <row r="9" spans="1:14" s="16" customFormat="1" ht="27" customHeight="1" x14ac:dyDescent="0.15">
      <c r="A9" s="164" t="s">
        <v>286</v>
      </c>
      <c r="B9" s="107"/>
      <c r="C9" s="110"/>
      <c r="D9" s="108"/>
      <c r="E9" s="131"/>
      <c r="F9" s="131"/>
      <c r="G9" s="109"/>
      <c r="H9" s="109"/>
      <c r="I9" s="109"/>
      <c r="J9" s="109"/>
      <c r="K9" s="110"/>
      <c r="L9" s="111"/>
    </row>
    <row r="10" spans="1:14" s="16" customFormat="1" ht="27" customHeight="1" x14ac:dyDescent="0.15">
      <c r="A10" s="132" t="s">
        <v>287</v>
      </c>
      <c r="B10" s="103" t="s">
        <v>375</v>
      </c>
      <c r="C10" s="104" t="s">
        <v>372</v>
      </c>
      <c r="D10" s="118">
        <v>0.7</v>
      </c>
      <c r="E10" s="235"/>
      <c r="F10" s="131"/>
      <c r="G10" s="116"/>
      <c r="H10" s="114"/>
      <c r="I10" s="113"/>
      <c r="J10" s="113"/>
      <c r="K10" s="113">
        <f>F10</f>
        <v>0</v>
      </c>
      <c r="L10" s="117" t="s">
        <v>285</v>
      </c>
    </row>
    <row r="11" spans="1:14" s="16" customFormat="1" ht="27" customHeight="1" x14ac:dyDescent="0.15">
      <c r="A11" s="132" t="s">
        <v>288</v>
      </c>
      <c r="B11" s="112" t="s">
        <v>285</v>
      </c>
      <c r="C11" s="104" t="s">
        <v>289</v>
      </c>
      <c r="D11" s="118">
        <v>2.5</v>
      </c>
      <c r="E11" s="235"/>
      <c r="F11" s="131"/>
      <c r="G11" s="113"/>
      <c r="H11" s="114"/>
      <c r="I11" s="113"/>
      <c r="J11" s="113"/>
      <c r="K11" s="113">
        <f>F11</f>
        <v>0</v>
      </c>
      <c r="L11" s="117"/>
    </row>
    <row r="12" spans="1:14" s="16" customFormat="1" ht="27" customHeight="1" x14ac:dyDescent="0.15">
      <c r="A12" s="164" t="s">
        <v>290</v>
      </c>
      <c r="B12" s="119"/>
      <c r="C12" s="104"/>
      <c r="D12" s="120"/>
      <c r="E12" s="113"/>
      <c r="F12" s="113"/>
      <c r="G12" s="114"/>
      <c r="H12" s="114"/>
      <c r="I12" s="113"/>
      <c r="J12" s="113"/>
      <c r="K12" s="113"/>
      <c r="L12" s="117"/>
    </row>
    <row r="13" spans="1:14" s="16" customFormat="1" ht="27" customHeight="1" x14ac:dyDescent="0.15">
      <c r="A13" s="102" t="s">
        <v>285</v>
      </c>
      <c r="B13" s="103" t="s">
        <v>291</v>
      </c>
      <c r="C13" s="104" t="s">
        <v>292</v>
      </c>
      <c r="D13" s="104">
        <v>2.2000000000000002</v>
      </c>
      <c r="E13" s="121"/>
      <c r="F13" s="113"/>
      <c r="G13" s="121">
        <f>노임단가!E12</f>
        <v>249748</v>
      </c>
      <c r="H13" s="113">
        <f>TRUNC(D13*G13)</f>
        <v>549445</v>
      </c>
      <c r="I13" s="113"/>
      <c r="J13" s="113"/>
      <c r="K13" s="113">
        <f>H13</f>
        <v>549445</v>
      </c>
      <c r="L13" s="105"/>
    </row>
    <row r="14" spans="1:14" s="16" customFormat="1" ht="27" customHeight="1" x14ac:dyDescent="0.15">
      <c r="A14" s="102"/>
      <c r="B14" s="103" t="s">
        <v>293</v>
      </c>
      <c r="C14" s="104" t="s">
        <v>292</v>
      </c>
      <c r="D14" s="104">
        <v>1</v>
      </c>
      <c r="E14" s="121"/>
      <c r="F14" s="113"/>
      <c r="G14" s="121">
        <f>노임단가!B10</f>
        <v>157068</v>
      </c>
      <c r="H14" s="113">
        <f>TRUNC(D14*G14)</f>
        <v>157068</v>
      </c>
      <c r="I14" s="113"/>
      <c r="J14" s="113"/>
      <c r="K14" s="113">
        <f>H14</f>
        <v>157068</v>
      </c>
      <c r="L14" s="105"/>
    </row>
    <row r="15" spans="1:14" s="16" customFormat="1" ht="27" customHeight="1" x14ac:dyDescent="0.15">
      <c r="A15" s="102"/>
      <c r="B15" s="103" t="s">
        <v>294</v>
      </c>
      <c r="C15" s="104" t="s">
        <v>292</v>
      </c>
      <c r="D15" s="104">
        <v>0.2</v>
      </c>
      <c r="E15" s="121"/>
      <c r="F15" s="113"/>
      <c r="G15" s="121">
        <f>노임단가!B10</f>
        <v>157068</v>
      </c>
      <c r="H15" s="113">
        <f>TRUNC(D15*G15)</f>
        <v>31413</v>
      </c>
      <c r="I15" s="113"/>
      <c r="J15" s="113"/>
      <c r="K15" s="113">
        <f>H15</f>
        <v>31413</v>
      </c>
      <c r="L15" s="105"/>
    </row>
    <row r="16" spans="1:14" s="16" customFormat="1" ht="27" customHeight="1" x14ac:dyDescent="0.15">
      <c r="A16" s="166" t="s">
        <v>295</v>
      </c>
      <c r="B16" s="167"/>
      <c r="C16" s="168"/>
      <c r="D16" s="168"/>
      <c r="E16" s="169"/>
      <c r="F16" s="170">
        <f>SUM(F10:F15)</f>
        <v>0</v>
      </c>
      <c r="G16" s="170"/>
      <c r="H16" s="170">
        <f>SUM(H13:H15)</f>
        <v>737926</v>
      </c>
      <c r="I16" s="170"/>
      <c r="J16" s="170"/>
      <c r="K16" s="171">
        <f>SUM(F16:J16)</f>
        <v>737926</v>
      </c>
      <c r="L16" s="172"/>
      <c r="N16" s="140"/>
    </row>
    <row r="17" spans="1:14" s="16" customFormat="1" ht="27" customHeight="1" x14ac:dyDescent="0.15">
      <c r="A17" s="214"/>
      <c r="B17" s="215"/>
      <c r="C17" s="216"/>
      <c r="D17" s="216"/>
      <c r="E17" s="217"/>
      <c r="F17" s="218"/>
      <c r="G17" s="218"/>
      <c r="H17" s="218"/>
      <c r="I17" s="218"/>
      <c r="J17" s="218"/>
      <c r="K17" s="219"/>
      <c r="L17" s="220"/>
      <c r="N17" s="140"/>
    </row>
  </sheetData>
  <mergeCells count="14">
    <mergeCell ref="G6:H6"/>
    <mergeCell ref="I6:J6"/>
    <mergeCell ref="K6:K7"/>
    <mergeCell ref="L6:L7"/>
    <mergeCell ref="A1:L1"/>
    <mergeCell ref="A2:L2"/>
    <mergeCell ref="A3:L3"/>
    <mergeCell ref="A4:L4"/>
    <mergeCell ref="A5:L5"/>
    <mergeCell ref="A6:A7"/>
    <mergeCell ref="B6:B7"/>
    <mergeCell ref="C6:C7"/>
    <mergeCell ref="D6:D7"/>
    <mergeCell ref="E6:F6"/>
  </mergeCells>
  <phoneticPr fontId="2" type="noConversion"/>
  <printOptions horizontalCentered="1"/>
  <pageMargins left="0.39370078740157483" right="0.39370078740157483" top="0.6692913385826772" bottom="0.39370078740157483" header="0" footer="0.31496062992125984"/>
  <pageSetup paperSize="9" scale="9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이름이 지정된 범위</vt:lpstr>
      </vt:variant>
      <vt:variant>
        <vt:i4>10</vt:i4>
      </vt:variant>
    </vt:vector>
  </HeadingPairs>
  <TitlesOfParts>
    <vt:vector size="25" baseType="lpstr">
      <vt:lpstr>원가계산서</vt:lpstr>
      <vt:lpstr>총괄내역서</vt:lpstr>
      <vt:lpstr>설계내역표지</vt:lpstr>
      <vt:lpstr>설계내역</vt:lpstr>
      <vt:lpstr>일위대가표지</vt:lpstr>
      <vt:lpstr>제1호표 전광판 신설  및 철거 일위대가</vt:lpstr>
      <vt:lpstr>제2호표 전광판 운영 일위대가</vt:lpstr>
      <vt:lpstr>제3호표 전광판 외함 일위대가 </vt:lpstr>
      <vt:lpstr>제4호표 전광판 구조물 철거 일위대가</vt:lpstr>
      <vt:lpstr>소프트웨어 산출표지 </vt:lpstr>
      <vt:lpstr>SW개발비 산정근거</vt:lpstr>
      <vt:lpstr>수량산출표지 </vt:lpstr>
      <vt:lpstr>수량산출서</vt:lpstr>
      <vt:lpstr>노임단가</vt:lpstr>
      <vt:lpstr>Sheet3</vt:lpstr>
      <vt:lpstr>'SW개발비 산정근거'!Print_Area</vt:lpstr>
      <vt:lpstr>설계내역!Print_Area</vt:lpstr>
      <vt:lpstr>수량산출서!Print_Area</vt:lpstr>
      <vt:lpstr>원가계산서!Print_Area</vt:lpstr>
      <vt:lpstr>'제1호표 전광판 신설  및 철거 일위대가'!Print_Area</vt:lpstr>
      <vt:lpstr>'제2호표 전광판 운영 일위대가'!Print_Area</vt:lpstr>
      <vt:lpstr>'제4호표 전광판 구조물 철거 일위대가'!Print_Area</vt:lpstr>
      <vt:lpstr>총괄내역서!Print_Area</vt:lpstr>
      <vt:lpstr>수량산출서!Print_Titles</vt:lpstr>
      <vt:lpstr>'제4호표 전광판 구조물 철거 일위대가'!Print_Titles</vt:lpstr>
    </vt:vector>
  </TitlesOfParts>
  <Company>코리아ENG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공미정</dc:creator>
  <cp:lastModifiedBy>User</cp:lastModifiedBy>
  <cp:lastPrinted>2023-03-21T07:58:36Z</cp:lastPrinted>
  <dcterms:created xsi:type="dcterms:W3CDTF">2006-10-16T01:20:38Z</dcterms:created>
  <dcterms:modified xsi:type="dcterms:W3CDTF">2023-03-24T04:59:08Z</dcterms:modified>
</cp:coreProperties>
</file>